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8195" windowHeight="11400"/>
  </bookViews>
  <sheets>
    <sheet name="Ogień" sheetId="3" r:id="rId1"/>
    <sheet name="Elektronika" sheetId="4" r:id="rId2"/>
    <sheet name="Zabezpieczenia" sheetId="6" r:id="rId3"/>
  </sheets>
  <calcPr calcId="145621"/>
</workbook>
</file>

<file path=xl/calcChain.xml><?xml version="1.0" encoding="utf-8"?>
<calcChain xmlns="http://schemas.openxmlformats.org/spreadsheetml/2006/main">
  <c r="C89" i="3" l="1"/>
  <c r="C58" i="3"/>
  <c r="D17" i="4"/>
  <c r="D18" i="4"/>
  <c r="D20" i="4"/>
  <c r="C67" i="3"/>
  <c r="C49" i="3"/>
  <c r="C37" i="3"/>
  <c r="C16" i="3"/>
  <c r="C9" i="3"/>
  <c r="D14" i="4" l="1"/>
  <c r="D9" i="4"/>
  <c r="D13" i="4"/>
  <c r="D12" i="4"/>
  <c r="D5" i="4"/>
  <c r="D6" i="4"/>
  <c r="D4" i="4"/>
  <c r="C82" i="3" l="1"/>
  <c r="D34" i="4"/>
  <c r="D32" i="4"/>
  <c r="D33" i="4"/>
  <c r="D31" i="4"/>
  <c r="D36" i="4"/>
  <c r="C77" i="3"/>
  <c r="D24" i="4"/>
  <c r="D26" i="4"/>
  <c r="D23" i="4"/>
  <c r="C54" i="3"/>
  <c r="D7" i="4" l="1"/>
  <c r="D11" i="4"/>
  <c r="C87" i="3"/>
  <c r="D41" i="4"/>
  <c r="D42" i="4"/>
  <c r="D44" i="4"/>
  <c r="D40" i="4"/>
  <c r="D45" i="4"/>
  <c r="D48" i="4" l="1"/>
  <c r="C60" i="3"/>
  <c r="C43" i="3" l="1"/>
  <c r="C41" i="3" l="1"/>
  <c r="C45" i="3"/>
  <c r="C39" i="3"/>
  <c r="C13" i="3"/>
  <c r="C12" i="3"/>
  <c r="C38" i="3"/>
  <c r="C55" i="3"/>
  <c r="C44" i="3"/>
  <c r="C8" i="3"/>
  <c r="C57" i="3"/>
</calcChain>
</file>

<file path=xl/sharedStrings.xml><?xml version="1.0" encoding="utf-8"?>
<sst xmlns="http://schemas.openxmlformats.org/spreadsheetml/2006/main" count="327" uniqueCount="187">
  <si>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</si>
  <si>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</si>
  <si>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</si>
  <si>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</si>
  <si>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</si>
  <si>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</si>
  <si>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</si>
  <si>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</si>
  <si>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</si>
  <si>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</si>
  <si>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</si>
  <si>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</si>
  <si>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</si>
  <si>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</si>
  <si>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</si>
  <si>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</si>
  <si>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</si>
  <si>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</si>
  <si>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</si>
  <si>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</si>
  <si>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</si>
  <si>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</si>
  <si>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</si>
  <si>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</si>
  <si>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</si>
  <si>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</si>
  <si>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</si>
  <si>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14.</t>
  </si>
  <si>
    <t>15.</t>
  </si>
  <si>
    <t>16.</t>
  </si>
  <si>
    <t>17.</t>
  </si>
  <si>
    <t>18.</t>
  </si>
  <si>
    <t>19.</t>
  </si>
  <si>
    <t>20.</t>
  </si>
  <si>
    <t>Urząd Gminy w Łubnicach</t>
  </si>
  <si>
    <t>1. Urząd Gminy w Łubnicach</t>
  </si>
  <si>
    <t>do 5 lat:</t>
  </si>
  <si>
    <t>powyżej 5 lat:</t>
  </si>
  <si>
    <t>1973, 2010 modernizacja</t>
  </si>
  <si>
    <t xml:space="preserve">Strażnica OSP, Ludwinów </t>
  </si>
  <si>
    <t>Ogrodzenie zbiornika ppoż, Łubnice</t>
  </si>
  <si>
    <t>Fotel ginekologiczny, ZOZ</t>
  </si>
  <si>
    <t>Pompy</t>
  </si>
  <si>
    <t>Wiaty przystankowe</t>
  </si>
  <si>
    <t>Budynek świetlicy, Łubnice</t>
  </si>
  <si>
    <t>Budynek świetlicy, Ludiwnów</t>
  </si>
  <si>
    <t>Budynek gospodarczy, Ludwinów</t>
  </si>
  <si>
    <t>Budynek świetlicy, Wójcin</t>
  </si>
  <si>
    <t>Boisko sportowe, LZS Łubnice</t>
  </si>
  <si>
    <t>Oświetlenie, Wójcin boisko sportowe</t>
  </si>
  <si>
    <t>Ogrodzenie placu zabaw, Łubnice</t>
  </si>
  <si>
    <t>Boisko sportowe ORLIK, Łubnice</t>
  </si>
  <si>
    <t>Ogrodzenie placu zabaw, Wójcin</t>
  </si>
  <si>
    <t>Kotły i instalacje CO</t>
  </si>
  <si>
    <t>Budynek magazynu OC</t>
  </si>
  <si>
    <t>Dom Nauczyciela, Łubnice</t>
  </si>
  <si>
    <t>Budynek przedszkola Dzietrzkowice</t>
  </si>
  <si>
    <t>Budynek szkoły podstawowej, Dzietrzkowice</t>
  </si>
  <si>
    <t>Budynek szkoły podstawowej, Wójcin</t>
  </si>
  <si>
    <t>Dom Nauczyciela, Wójcin</t>
  </si>
  <si>
    <t>Pojazdy wolnobieżne nieposadające tablic rejestracyjnych</t>
  </si>
  <si>
    <t>Strażnica OSP, Dzietrzkowice*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</si>
  <si>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</si>
  <si>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</si>
  <si>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</si>
  <si>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</si>
  <si>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</si>
  <si>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</si>
  <si>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</si>
  <si>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</si>
  <si>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</si>
  <si>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</si>
  <si>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</si>
  <si>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</si>
  <si>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</si>
  <si>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</si>
  <si>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</si>
  <si>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</si>
  <si>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</si>
  <si>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</si>
  <si>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</si>
  <si>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</si>
  <si>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</si>
  <si>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</si>
  <si>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</si>
  <si>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</si>
  <si>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Sprzęt elektroniczny starszy niż 5 lat</t>
  </si>
  <si>
    <t>Plac zabaw w Łubnicach</t>
  </si>
  <si>
    <t>2011 modernizacja</t>
  </si>
  <si>
    <t>Boisko sportowe , Wójcin</t>
  </si>
  <si>
    <t>Plac zabaw w Wójcinie</t>
  </si>
  <si>
    <t>Hala sportowa Dzietrzkowice wraz z wyposażeniem</t>
  </si>
  <si>
    <t>Strzelnica Wójcin wraz z wyposażeniem</t>
  </si>
  <si>
    <t>Budynek socjalno - szatniowy na boisku sportowym w Wójcinie wraz z wyposażeniem</t>
  </si>
  <si>
    <t>Budynek gospodarczy obok budynku magazynu OC</t>
  </si>
  <si>
    <t>41.</t>
  </si>
  <si>
    <t>47.</t>
  </si>
  <si>
    <t>48.</t>
  </si>
  <si>
    <t>49.</t>
  </si>
  <si>
    <t>50.</t>
  </si>
  <si>
    <t>Wykaz zabezpieczeń przeciwpożarowych i przeciwkradzieżowych</t>
  </si>
  <si>
    <t>Jednostka</t>
  </si>
  <si>
    <t>Zabezpieczenia przeciwpożarowe</t>
  </si>
  <si>
    <t>Zabezpieczenia przeciwkradzieżowe</t>
  </si>
  <si>
    <t>Gminna Biblioteka Publiczna w Łubnicach</t>
  </si>
  <si>
    <t>Ośrodek Pomocy Społecznej w Łubnicach</t>
  </si>
  <si>
    <t>Zespół Szkół w Dzietrzkowicach</t>
  </si>
  <si>
    <t>Zespół Szkół w Łubnicach</t>
  </si>
  <si>
    <t>Zespół Szkół w Wójcinie</t>
  </si>
  <si>
    <t>6. Zespół Szkół w Wójcinie</t>
  </si>
  <si>
    <t>zestawy nagłaśniające</t>
  </si>
  <si>
    <t>projektory</t>
  </si>
  <si>
    <t>projektory i tablice interaktywne</t>
  </si>
  <si>
    <t>Wyposażenie i urzadzenia</t>
  </si>
  <si>
    <t>Budynek administracyjny, Łubnice ul. Gen. Sikorskiego 102</t>
  </si>
  <si>
    <t>Kocioł centralnego ogrzewania w budynku administracyjnym</t>
  </si>
  <si>
    <t>murowane</t>
  </si>
  <si>
    <t>żelbeton</t>
  </si>
  <si>
    <t>żelbetowy</t>
  </si>
  <si>
    <t>papa</t>
  </si>
  <si>
    <t xml:space="preserve">żelbetowy </t>
  </si>
  <si>
    <t>Budynek gospodarczy, Łubnice ul. Leśna 1</t>
  </si>
  <si>
    <t xml:space="preserve">Budynek gospodarczy Dzietrzkowice </t>
  </si>
  <si>
    <t>Budynek sanitarno-szatniowy na kompleksie boisk sportowych ORLIK 2012 w Łubnicach</t>
  </si>
  <si>
    <t>Stacja uzdatniania wody w Dzietrzkowicach - budynek technologiczny</t>
  </si>
  <si>
    <t>Stacja uzdatniania wody w Kolonia Dzietrzkowice  - budynek technologiczny</t>
  </si>
  <si>
    <t>Stacja uzdatniania wody w Wójcinie  - budynek technologiczny</t>
  </si>
  <si>
    <t>Stacja uzdatniania wody w Łubnicach  - budynek technologiczny</t>
  </si>
  <si>
    <t>Ogrodzenie ZS Łubnice</t>
  </si>
  <si>
    <t>Ogrodzenie ZS Wójcin</t>
  </si>
  <si>
    <t>Ogrodzenie SUW w Łubnicach</t>
  </si>
  <si>
    <t>Ogrodzenie hali sportowej  z zapleczem socjalnym w Dzietrzkowicach</t>
  </si>
  <si>
    <t>Ogodzenei obiektu Plac zabaw w Kolonii Dzietrzkowice</t>
  </si>
  <si>
    <t>oGrodzenie placu zabaw Wójcin</t>
  </si>
  <si>
    <t>Plac zabaw w Koloni Dzietrzkowicach</t>
  </si>
  <si>
    <t>Plac zabaw Ludwinów</t>
  </si>
  <si>
    <t>Stacja uzdatniania wody Dzietrzkowice - zbiorniki retencyjne</t>
  </si>
  <si>
    <t>Stacja uzdatniania wody Dzietrzkowice - zbiorniki popłuczyn</t>
  </si>
  <si>
    <t>Serwery</t>
  </si>
  <si>
    <t>Projektory</t>
  </si>
  <si>
    <t>5. Zespół Szkół w Łubnicach</t>
  </si>
  <si>
    <t>4. Zespół Szkół w Dzietrzkowicach</t>
  </si>
  <si>
    <t>monitoring</t>
  </si>
  <si>
    <t>Centrala telefoniczna</t>
  </si>
  <si>
    <t>Infokioski</t>
  </si>
  <si>
    <t>centrala telefoniczna</t>
  </si>
  <si>
    <t>Klimatyzatory</t>
  </si>
  <si>
    <t>Strażnica OSP, Centrum Kultury i Biblioteka Wójcin - Andrzejów</t>
  </si>
  <si>
    <t>Budynek centrum kultury, strażnica OSP, Biblioteka Łubnice</t>
  </si>
  <si>
    <t>Budynek centrum kultury, strażnica OSP  Kolonia Dzietrzkowice, ul. Wojska Polskiego 28</t>
  </si>
  <si>
    <t xml:space="preserve">Budynek Zespołu Szkół w Łubnicach wraz z halą sportową </t>
  </si>
  <si>
    <t>Oczyszczalnia ścieków wraz z wyposarzeniem ul. Byczyńska 5* Łubnice</t>
  </si>
  <si>
    <t>Instrumenty muzyczne</t>
  </si>
  <si>
    <t>Wyposażenie i urządzenia w tym sprzęt elektroniczny</t>
  </si>
  <si>
    <t>Wyposażenie i urządzenia pozostałe</t>
  </si>
  <si>
    <t>Jednostka nie wykazuje do ubezpieczenia mienia systemem sum stałych</t>
  </si>
  <si>
    <t>23.</t>
  </si>
  <si>
    <t>51.</t>
  </si>
  <si>
    <t>52.</t>
  </si>
  <si>
    <t>53.</t>
  </si>
  <si>
    <t>54.</t>
  </si>
  <si>
    <t>55.</t>
  </si>
  <si>
    <t>56.</t>
  </si>
  <si>
    <t>57.</t>
  </si>
  <si>
    <t>3. Ośrodek Pomocy Społecznej w Łubnicach</t>
  </si>
  <si>
    <t xml:space="preserve">Urządzenia technologiczne SUWów </t>
  </si>
  <si>
    <t>58.</t>
  </si>
  <si>
    <t>Budynek administracyjny</t>
  </si>
  <si>
    <t xml:space="preserve">- zgodne z przepisami o ochronie przeciwpożarowej,
- gaśnice,
</t>
  </si>
  <si>
    <t xml:space="preserve">
- okratowane okna budynku,
- stały dozór wewnątrz,
- monitoring</t>
  </si>
  <si>
    <t>Budynek gospodarczy obok magazynu OC</t>
  </si>
  <si>
    <t>Straznica OSP Dzietrzkowice</t>
  </si>
  <si>
    <t>Strażnica OSP Ludwinow</t>
  </si>
  <si>
    <t>Budynek Centrum Kultury Kolonia Dzietrzkowice</t>
  </si>
  <si>
    <t>Centrum Kultury Wójcin - Andrzejów</t>
  </si>
  <si>
    <t>Budynek Centrum Kultury Łubnice</t>
  </si>
  <si>
    <t>Budynek Zespółu Szkół w Łubnicach</t>
  </si>
  <si>
    <t>- okratowane okna budynku,</t>
  </si>
  <si>
    <t>brak</t>
  </si>
  <si>
    <t xml:space="preserve">
- gaśnice,
</t>
  </si>
  <si>
    <t xml:space="preserve">- co najmniej 2 zamki wielozastawkowe w każdych drzwiach zewnętrznych,
</t>
  </si>
  <si>
    <t xml:space="preserve">
- gaśnice, 
</t>
  </si>
  <si>
    <t>- zgodne z przepisami o ochronie przeciwpożarowej,
- urządzenie sygnalizujące powstanie pożaru,
- sprawna instalacja gaśnicza,
- gaśnice, agregaty: 8 szt.,
- hydranty zewnętrzne: 1  szt.,
- hydranty wewnętrzne: 5 szt.,</t>
  </si>
  <si>
    <t>- co najmniej 2 zamki wielozastawkowe w każdych drzwiach zewnętrznych,
- okratowane okna budynku,
- stały dozór wewnątrz,
- stały dozór na zewnątrz,
- monitoring</t>
  </si>
  <si>
    <t>Budynki Zespołu szkół w  dzietrzkowicach</t>
  </si>
  <si>
    <t xml:space="preserve">- zgodne z przepisami o ochronie przeciwpożarowej,
- stałe urządzenie gaśnicze uruchamiane ręcznie,
- gaśnice, agregaty: 10 szt.,
- hydranty zewnętrzne: 2 szt.,
</t>
  </si>
  <si>
    <t>- co najmniej 2 zamki wielozastawkowe w każdych drzwiach zewnętrznych,
- okratowane okna budynku,
-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</si>
</sst>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77">
    <xf numFmtId="0" fontId="0" fillId="0" borderId="0" xfId="0"/>
    <xf numFmtId="0" fontId="1" fillId="0" borderId="4" xfId="3" applyFont="1" applyBorder="1" applyAlignment="1">
      <alignment vertical="center"/>
    </xf>
    <xf numFmtId="0" fontId="2" fillId="0" borderId="8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5" fillId="0" borderId="0" xfId="0" applyFont="1" applyBorder="1"/>
    <xf numFmtId="0" fontId="1" fillId="0" borderId="0" xfId="3" applyFont="1" applyBorder="1"/>
    <xf numFmtId="0" fontId="4" fillId="0" borderId="0" xfId="0" applyFont="1" applyBorder="1"/>
    <xf numFmtId="0" fontId="1" fillId="0" borderId="10" xfId="3" applyFont="1" applyBorder="1" applyAlignment="1">
      <alignment horizontal="center" vertical="center"/>
    </xf>
    <xf numFmtId="164" fontId="1" fillId="0" borderId="11" xfId="3" applyNumberFormat="1" applyFont="1" applyFill="1" applyBorder="1" applyAlignment="1">
      <alignment vertical="center"/>
    </xf>
    <xf numFmtId="0" fontId="1" fillId="0" borderId="4" xfId="3" applyFont="1" applyFill="1" applyBorder="1" applyAlignment="1">
      <alignment vertical="center"/>
    </xf>
    <xf numFmtId="164" fontId="1" fillId="2" borderId="11" xfId="3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4" fontId="1" fillId="4" borderId="7" xfId="1" applyNumberFormat="1" applyFont="1" applyFill="1" applyBorder="1" applyAlignment="1">
      <alignment horizontal="right" vertical="center"/>
    </xf>
    <xf numFmtId="2" fontId="1" fillId="4" borderId="7" xfId="1" applyNumberFormat="1" applyFont="1" applyFill="1" applyBorder="1" applyAlignment="1">
      <alignment horizontal="center" vertical="center"/>
    </xf>
    <xf numFmtId="0" fontId="1" fillId="4" borderId="3" xfId="1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vertical="center"/>
    </xf>
    <xf numFmtId="164" fontId="1" fillId="4" borderId="20" xfId="1" applyNumberFormat="1" applyFont="1" applyFill="1" applyBorder="1" applyAlignment="1">
      <alignment vertical="center"/>
    </xf>
    <xf numFmtId="2" fontId="1" fillId="4" borderId="15" xfId="1" applyNumberFormat="1" applyFont="1" applyFill="1" applyBorder="1" applyAlignment="1">
      <alignment horizontal="center" vertical="center"/>
    </xf>
    <xf numFmtId="0" fontId="1" fillId="4" borderId="2" xfId="1" applyNumberFormat="1" applyFont="1" applyFill="1" applyBorder="1" applyAlignment="1">
      <alignment horizontal="center" vertical="center"/>
    </xf>
    <xf numFmtId="164" fontId="1" fillId="4" borderId="2" xfId="1" applyNumberFormat="1" applyFont="1" applyFill="1" applyBorder="1" applyAlignment="1">
      <alignment vertical="center"/>
    </xf>
    <xf numFmtId="0" fontId="1" fillId="4" borderId="18" xfId="1" applyFont="1" applyFill="1" applyBorder="1" applyAlignment="1">
      <alignment vertical="center"/>
    </xf>
    <xf numFmtId="164" fontId="1" fillId="4" borderId="18" xfId="1" applyNumberFormat="1" applyFont="1" applyFill="1" applyBorder="1" applyAlignment="1">
      <alignment horizontal="right" vertical="center"/>
    </xf>
    <xf numFmtId="2" fontId="1" fillId="4" borderId="19" xfId="1" applyNumberFormat="1" applyFont="1" applyFill="1" applyBorder="1" applyAlignment="1">
      <alignment horizontal="center" vertical="center"/>
    </xf>
    <xf numFmtId="0" fontId="1" fillId="4" borderId="18" xfId="1" applyNumberFormat="1" applyFont="1" applyFill="1" applyBorder="1" applyAlignment="1">
      <alignment horizontal="center" vertical="center"/>
    </xf>
    <xf numFmtId="0" fontId="1" fillId="4" borderId="18" xfId="1" applyFont="1" applyFill="1" applyBorder="1" applyAlignment="1">
      <alignment horizontal="center" vertical="center"/>
    </xf>
    <xf numFmtId="164" fontId="1" fillId="4" borderId="2" xfId="1" applyNumberFormat="1" applyFont="1" applyFill="1" applyBorder="1" applyAlignment="1">
      <alignment horizontal="right" vertical="center"/>
    </xf>
    <xf numFmtId="164" fontId="1" fillId="4" borderId="14" xfId="1" applyNumberFormat="1" applyFont="1" applyFill="1" applyBorder="1" applyAlignment="1">
      <alignment vertical="center"/>
    </xf>
    <xf numFmtId="2" fontId="1" fillId="4" borderId="2" xfId="1" applyNumberFormat="1" applyFont="1" applyFill="1" applyBorder="1" applyAlignment="1">
      <alignment horizontal="center" vertical="center"/>
    </xf>
    <xf numFmtId="0" fontId="1" fillId="4" borderId="2" xfId="1" applyFont="1" applyFill="1" applyBorder="1" applyAlignment="1">
      <alignment vertical="center" wrapText="1"/>
    </xf>
    <xf numFmtId="0" fontId="1" fillId="4" borderId="5" xfId="1" applyFont="1" applyFill="1" applyBorder="1" applyAlignment="1">
      <alignment vertical="center"/>
    </xf>
    <xf numFmtId="164" fontId="1" fillId="4" borderId="5" xfId="1" applyNumberFormat="1" applyFont="1" applyFill="1" applyBorder="1" applyAlignment="1">
      <alignment horizontal="right" vertical="center"/>
    </xf>
    <xf numFmtId="2" fontId="1" fillId="4" borderId="5" xfId="1" applyNumberFormat="1" applyFont="1" applyFill="1" applyBorder="1" applyAlignment="1">
      <alignment horizontal="center" vertical="center"/>
    </xf>
    <xf numFmtId="0" fontId="1" fillId="4" borderId="5" xfId="1" applyNumberFormat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vertical="center"/>
    </xf>
    <xf numFmtId="164" fontId="1" fillId="4" borderId="14" xfId="1" applyNumberFormat="1" applyFont="1" applyFill="1" applyBorder="1" applyAlignment="1">
      <alignment horizontal="right" vertical="center"/>
    </xf>
    <xf numFmtId="2" fontId="1" fillId="4" borderId="14" xfId="1" applyNumberFormat="1" applyFont="1" applyFill="1" applyBorder="1" applyAlignment="1">
      <alignment horizontal="center" vertical="center"/>
    </xf>
    <xf numFmtId="0" fontId="1" fillId="4" borderId="14" xfId="1" applyNumberFormat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/>
    </xf>
    <xf numFmtId="0" fontId="1" fillId="4" borderId="0" xfId="1" applyFont="1" applyFill="1" applyBorder="1" applyAlignment="1">
      <alignment vertical="center"/>
    </xf>
    <xf numFmtId="164" fontId="1" fillId="4" borderId="0" xfId="1" applyNumberFormat="1" applyFont="1" applyFill="1" applyBorder="1" applyAlignment="1">
      <alignment vertical="center"/>
    </xf>
    <xf numFmtId="164" fontId="4" fillId="4" borderId="0" xfId="0" applyNumberFormat="1" applyFont="1" applyFill="1" applyBorder="1"/>
    <xf numFmtId="164" fontId="4" fillId="0" borderId="0" xfId="0" applyNumberFormat="1" applyFont="1" applyBorder="1"/>
    <xf numFmtId="0" fontId="1" fillId="0" borderId="21" xfId="3" applyFont="1" applyBorder="1" applyAlignment="1">
      <alignment horizontal="center" vertical="center"/>
    </xf>
    <xf numFmtId="0" fontId="1" fillId="0" borderId="22" xfId="3" applyFont="1" applyFill="1" applyBorder="1" applyAlignment="1">
      <alignment vertical="center"/>
    </xf>
    <xf numFmtId="164" fontId="1" fillId="0" borderId="23" xfId="3" applyNumberFormat="1" applyFont="1" applyFill="1" applyBorder="1" applyAlignment="1">
      <alignment vertical="center"/>
    </xf>
    <xf numFmtId="0" fontId="1" fillId="0" borderId="17" xfId="3" applyFont="1" applyBorder="1"/>
    <xf numFmtId="0" fontId="2" fillId="4" borderId="1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0" fontId="1" fillId="4" borderId="7" xfId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2" fillId="3" borderId="10" xfId="3" applyFont="1" applyFill="1" applyBorder="1" applyAlignment="1">
      <alignment horizontal="center" vertical="center"/>
    </xf>
    <xf numFmtId="0" fontId="2" fillId="3" borderId="4" xfId="3" applyFont="1" applyFill="1" applyBorder="1" applyAlignment="1">
      <alignment horizontal="center" vertical="center"/>
    </xf>
    <xf numFmtId="0" fontId="2" fillId="3" borderId="11" xfId="3" applyFont="1" applyFill="1" applyBorder="1" applyAlignment="1">
      <alignment horizontal="center"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16" xfId="3" applyFont="1" applyFill="1" applyBorder="1" applyAlignment="1">
      <alignment horizontal="center" vertical="center"/>
    </xf>
    <xf numFmtId="0" fontId="1" fillId="0" borderId="15" xfId="3" applyFont="1" applyFill="1" applyBorder="1" applyAlignment="1">
      <alignment horizontal="center" vertical="center"/>
    </xf>
    <xf numFmtId="0" fontId="1" fillId="0" borderId="12" xfId="3" applyFont="1" applyBorder="1" applyAlignment="1">
      <alignment horizontal="center" vertical="center"/>
    </xf>
    <xf numFmtId="0" fontId="1" fillId="0" borderId="16" xfId="3" applyFont="1" applyBorder="1" applyAlignment="1">
      <alignment horizontal="center" vertical="center"/>
    </xf>
    <xf numFmtId="0" fontId="1" fillId="0" borderId="15" xfId="3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</cellXfs>
  <cellStyles count="5">
    <cellStyle name="Normalny" xfId="0" builtinId="0"/>
    <cellStyle name="Normalny 2" xfId="1"/>
    <cellStyle name="Normalny 3" xfId="3"/>
    <cellStyle name="Walutowy 2" xfId="2"/>
    <cellStyle name="Walutowy 3" xfId="4"/>
  </cellStyles>
  <dxfs count="0"/>
  <tableStyles count="0" defaultTableStyle="TableStyleMedium2" defaultPivotStyle="PivotStyleLight16"/>
  <colors>
    <mruColors>
      <color rgb="FF101BFC"/>
      <color rgb="FF99CCFF"/>
      <color rgb="FFFFFFFF"/>
      <color rgb="FF00CCFF"/>
      <color rgb="FF66FFFF"/>
      <color rgb="FF11A2FB"/>
      <color rgb="FF11F0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9"/>
  <sheetViews>
    <sheetView tabSelected="1" zoomScale="90" zoomScaleNormal="90" zoomScaleSheetLayoutView="80" workbookViewId="0">
      <selection activeCell="B1" sqref="B1"/>
    </sheetView>
  </sheetViews>
  <sheetFormatPr defaultRowHeight="15" x14ac:dyDescent="0.25"/>
  <cols>
    <col min="1" max="1" width="4.7109375" style="19" bestFit="1" customWidth="1"/>
    <col min="2" max="2" width="66" style="19" customWidth="1"/>
    <col min="3" max="3" width="22.7109375" style="19" customWidth="1"/>
    <col min="4" max="4" width="15" style="19" customWidth="1"/>
    <col min="5" max="5" width="14.28515625" style="19" customWidth="1"/>
    <col min="6" max="6" width="12.85546875" style="19" customWidth="1"/>
    <col min="7" max="7" width="11.140625" style="19" customWidth="1"/>
    <col min="8" max="8" width="14.140625" style="19" customWidth="1"/>
    <col min="9" max="9" width="18.140625" style="19" customWidth="1"/>
    <col min="10" max="16384" width="9.140625" style="19"/>
  </cols>
  <sheetData>
    <row r="1" spans="1:9" ht="16.5" thickTop="1" thickBot="1" x14ac:dyDescent="0.3">
      <c r="A1" s="14" t="s">
        <v>1</v>
      </c>
      <c r="B1" s="15" t="s">
        <v>34</v>
      </c>
      <c r="C1" s="16"/>
      <c r="D1" s="17"/>
      <c r="E1" s="18"/>
      <c r="F1" s="58" t="s">
        <v>14</v>
      </c>
      <c r="G1" s="58"/>
      <c r="H1" s="58"/>
      <c r="I1" s="58"/>
    </row>
    <row r="2" spans="1:9" ht="60.75" customHeight="1" thickTop="1" thickBot="1" x14ac:dyDescent="0.3">
      <c r="A2" s="20" t="s">
        <v>0</v>
      </c>
      <c r="B2" s="20" t="s">
        <v>15</v>
      </c>
      <c r="C2" s="21" t="s">
        <v>23</v>
      </c>
      <c r="D2" s="22" t="s">
        <v>16</v>
      </c>
      <c r="E2" s="23" t="s">
        <v>17</v>
      </c>
      <c r="F2" s="20" t="s">
        <v>18</v>
      </c>
      <c r="G2" s="20" t="s">
        <v>19</v>
      </c>
      <c r="H2" s="20" t="s">
        <v>20</v>
      </c>
      <c r="I2" s="24" t="s">
        <v>21</v>
      </c>
    </row>
    <row r="3" spans="1:9" ht="15.75" thickTop="1" x14ac:dyDescent="0.25">
      <c r="A3" s="25" t="s">
        <v>1</v>
      </c>
      <c r="B3" s="26" t="s">
        <v>114</v>
      </c>
      <c r="C3" s="27">
        <v>1400000</v>
      </c>
      <c r="D3" s="28">
        <v>703</v>
      </c>
      <c r="E3" s="29">
        <v>1984</v>
      </c>
      <c r="F3" s="25" t="s">
        <v>116</v>
      </c>
      <c r="G3" s="25" t="s">
        <v>117</v>
      </c>
      <c r="H3" s="25" t="s">
        <v>118</v>
      </c>
      <c r="I3" s="25" t="s">
        <v>119</v>
      </c>
    </row>
    <row r="4" spans="1:9" x14ac:dyDescent="0.25">
      <c r="A4" s="25" t="s">
        <v>2</v>
      </c>
      <c r="B4" s="26" t="s">
        <v>115</v>
      </c>
      <c r="C4" s="30">
        <v>71826</v>
      </c>
      <c r="D4" s="28"/>
      <c r="E4" s="29"/>
      <c r="F4" s="25"/>
      <c r="G4" s="25"/>
      <c r="H4" s="25"/>
      <c r="I4" s="25"/>
    </row>
    <row r="5" spans="1:9" x14ac:dyDescent="0.25">
      <c r="A5" s="25" t="s">
        <v>3</v>
      </c>
      <c r="B5" s="26" t="s">
        <v>54</v>
      </c>
      <c r="C5" s="30">
        <v>71826</v>
      </c>
      <c r="D5" s="28">
        <v>71.5</v>
      </c>
      <c r="E5" s="29">
        <v>1990</v>
      </c>
      <c r="F5" s="25" t="s">
        <v>116</v>
      </c>
      <c r="G5" s="25" t="s">
        <v>117</v>
      </c>
      <c r="H5" s="25" t="s">
        <v>120</v>
      </c>
      <c r="I5" s="25" t="s">
        <v>119</v>
      </c>
    </row>
    <row r="6" spans="1:9" x14ac:dyDescent="0.25">
      <c r="A6" s="25" t="s">
        <v>4</v>
      </c>
      <c r="B6" s="26" t="s">
        <v>94</v>
      </c>
      <c r="C6" s="30">
        <v>35000</v>
      </c>
      <c r="D6" s="28"/>
      <c r="E6" s="29"/>
      <c r="F6" s="25" t="s">
        <v>116</v>
      </c>
      <c r="G6" s="25" t="s">
        <v>117</v>
      </c>
      <c r="H6" s="25" t="s">
        <v>120</v>
      </c>
      <c r="I6" s="25" t="s">
        <v>119</v>
      </c>
    </row>
    <row r="7" spans="1:9" x14ac:dyDescent="0.25">
      <c r="A7" s="25" t="s">
        <v>5</v>
      </c>
      <c r="B7" s="31" t="s">
        <v>61</v>
      </c>
      <c r="C7" s="32">
        <v>300000</v>
      </c>
      <c r="D7" s="33"/>
      <c r="E7" s="34"/>
      <c r="F7" s="35"/>
      <c r="G7" s="25"/>
      <c r="H7" s="25"/>
      <c r="I7" s="25"/>
    </row>
    <row r="8" spans="1:9" x14ac:dyDescent="0.25">
      <c r="A8" s="25" t="s">
        <v>6</v>
      </c>
      <c r="B8" s="26" t="s">
        <v>39</v>
      </c>
      <c r="C8" s="30">
        <f>30000+260474.13+3000</f>
        <v>293474.13</v>
      </c>
      <c r="D8" s="28"/>
      <c r="E8" s="34" t="s">
        <v>38</v>
      </c>
      <c r="F8" s="25"/>
      <c r="G8" s="25"/>
      <c r="H8" s="25"/>
      <c r="I8" s="25"/>
    </row>
    <row r="9" spans="1:9" x14ac:dyDescent="0.25">
      <c r="A9" s="25" t="s">
        <v>7</v>
      </c>
      <c r="B9" s="26" t="s">
        <v>147</v>
      </c>
      <c r="C9" s="36">
        <f>553740+859327.34</f>
        <v>1413067.3399999999</v>
      </c>
      <c r="D9" s="28"/>
      <c r="E9" s="29">
        <v>2009</v>
      </c>
      <c r="F9" s="25"/>
      <c r="G9" s="25"/>
      <c r="H9" s="25"/>
      <c r="I9" s="25"/>
    </row>
    <row r="10" spans="1:9" x14ac:dyDescent="0.25">
      <c r="A10" s="25" t="s">
        <v>8</v>
      </c>
      <c r="B10" s="26" t="s">
        <v>44</v>
      </c>
      <c r="C10" s="30">
        <v>144843.19</v>
      </c>
      <c r="D10" s="19">
        <v>333.8</v>
      </c>
      <c r="E10" s="29"/>
      <c r="F10" s="25"/>
      <c r="G10" s="25"/>
      <c r="H10" s="25"/>
      <c r="I10" s="25"/>
    </row>
    <row r="11" spans="1:9" x14ac:dyDescent="0.25">
      <c r="A11" s="25" t="s">
        <v>9</v>
      </c>
      <c r="B11" s="26" t="s">
        <v>45</v>
      </c>
      <c r="C11" s="30">
        <v>7976.3</v>
      </c>
      <c r="D11" s="28"/>
      <c r="E11" s="29">
        <v>1982</v>
      </c>
      <c r="F11" s="25"/>
      <c r="G11" s="25"/>
      <c r="H11" s="25"/>
      <c r="I11" s="25"/>
    </row>
    <row r="12" spans="1:9" x14ac:dyDescent="0.25">
      <c r="A12" s="25" t="s">
        <v>10</v>
      </c>
      <c r="B12" s="26" t="s">
        <v>46</v>
      </c>
      <c r="C12" s="30">
        <f>3673.99</f>
        <v>3673.99</v>
      </c>
      <c r="D12" s="28"/>
      <c r="E12" s="29"/>
      <c r="F12" s="25"/>
      <c r="G12" s="25"/>
      <c r="H12" s="25"/>
      <c r="I12" s="25"/>
    </row>
    <row r="13" spans="1:9" ht="19.5" customHeight="1" x14ac:dyDescent="0.25">
      <c r="A13" s="25" t="s">
        <v>11</v>
      </c>
      <c r="B13" s="26" t="s">
        <v>47</v>
      </c>
      <c r="C13" s="30">
        <f>43070.1</f>
        <v>43070.1</v>
      </c>
      <c r="D13" s="28"/>
      <c r="E13" s="29">
        <v>1990</v>
      </c>
      <c r="F13" s="25"/>
      <c r="G13" s="25"/>
      <c r="H13" s="25"/>
      <c r="I13" s="25"/>
    </row>
    <row r="14" spans="1:9" x14ac:dyDescent="0.25">
      <c r="A14" s="25" t="s">
        <v>12</v>
      </c>
      <c r="B14" s="26" t="s">
        <v>148</v>
      </c>
      <c r="C14" s="30">
        <v>1047497.5</v>
      </c>
      <c r="D14" s="28"/>
      <c r="E14" s="29" t="s">
        <v>88</v>
      </c>
      <c r="F14" s="25"/>
      <c r="G14" s="25"/>
      <c r="H14" s="25"/>
      <c r="I14" s="25"/>
    </row>
    <row r="15" spans="1:9" x14ac:dyDescent="0.25">
      <c r="A15" s="25" t="s">
        <v>13</v>
      </c>
      <c r="B15" s="26" t="s">
        <v>149</v>
      </c>
      <c r="C15" s="30">
        <v>1073814.1399999999</v>
      </c>
      <c r="D15" s="28"/>
      <c r="E15" s="29">
        <v>2011</v>
      </c>
      <c r="F15" s="25"/>
      <c r="G15" s="25"/>
      <c r="H15" s="25"/>
      <c r="I15" s="25"/>
    </row>
    <row r="16" spans="1:9" x14ac:dyDescent="0.25">
      <c r="A16" s="25" t="s">
        <v>27</v>
      </c>
      <c r="B16" s="26" t="s">
        <v>150</v>
      </c>
      <c r="C16" s="30">
        <f xml:space="preserve"> 508533.6+762058.87</f>
        <v>1270592.47</v>
      </c>
      <c r="D16" s="28"/>
      <c r="E16" s="29">
        <v>1955</v>
      </c>
      <c r="F16" s="25"/>
      <c r="G16" s="25"/>
      <c r="H16" s="25"/>
      <c r="I16" s="25"/>
    </row>
    <row r="17" spans="1:9" x14ac:dyDescent="0.25">
      <c r="A17" s="25" t="s">
        <v>28</v>
      </c>
      <c r="B17" s="26" t="s">
        <v>121</v>
      </c>
      <c r="C17" s="30">
        <v>8240.0400000000009</v>
      </c>
      <c r="D17" s="28"/>
      <c r="E17" s="29">
        <v>1955</v>
      </c>
      <c r="F17" s="25"/>
      <c r="G17" s="25"/>
      <c r="H17" s="25"/>
      <c r="I17" s="25"/>
    </row>
    <row r="18" spans="1:9" x14ac:dyDescent="0.25">
      <c r="A18" s="25" t="s">
        <v>29</v>
      </c>
      <c r="B18" s="26" t="s">
        <v>58</v>
      </c>
      <c r="C18" s="30">
        <v>1209009.2</v>
      </c>
      <c r="D18" s="28"/>
      <c r="E18" s="29">
        <v>1967</v>
      </c>
      <c r="F18" s="25"/>
      <c r="G18" s="25"/>
      <c r="H18" s="25"/>
      <c r="I18" s="25"/>
    </row>
    <row r="19" spans="1:9" x14ac:dyDescent="0.25">
      <c r="A19" s="25" t="s">
        <v>30</v>
      </c>
      <c r="B19" s="26" t="s">
        <v>57</v>
      </c>
      <c r="C19" s="30">
        <v>718164.74</v>
      </c>
      <c r="D19" s="28">
        <v>1200</v>
      </c>
      <c r="E19" s="29">
        <v>2005</v>
      </c>
      <c r="F19" s="25"/>
      <c r="G19" s="25"/>
      <c r="H19" s="25"/>
      <c r="I19" s="25"/>
    </row>
    <row r="20" spans="1:9" x14ac:dyDescent="0.25">
      <c r="A20" s="25" t="s">
        <v>31</v>
      </c>
      <c r="B20" s="26" t="s">
        <v>122</v>
      </c>
      <c r="C20" s="30">
        <v>9156.07</v>
      </c>
      <c r="D20" s="28">
        <v>100</v>
      </c>
      <c r="E20" s="29">
        <v>2005</v>
      </c>
      <c r="F20" s="25"/>
      <c r="G20" s="25"/>
      <c r="H20" s="25"/>
      <c r="I20" s="25"/>
    </row>
    <row r="21" spans="1:9" ht="15.75" thickBot="1" x14ac:dyDescent="0.3">
      <c r="A21" s="25" t="s">
        <v>32</v>
      </c>
      <c r="B21" s="26" t="s">
        <v>56</v>
      </c>
      <c r="C21" s="37">
        <v>336575.89</v>
      </c>
      <c r="D21" s="28">
        <v>600</v>
      </c>
      <c r="E21" s="29">
        <v>2005</v>
      </c>
      <c r="F21" s="25"/>
      <c r="G21" s="25"/>
      <c r="H21" s="25"/>
      <c r="I21" s="25"/>
    </row>
    <row r="22" spans="1:9" ht="15.75" thickTop="1" x14ac:dyDescent="0.25">
      <c r="A22" s="25" t="s">
        <v>33</v>
      </c>
      <c r="B22" s="26" t="s">
        <v>55</v>
      </c>
      <c r="C22" s="27">
        <v>29064.1</v>
      </c>
      <c r="D22" s="38"/>
      <c r="E22" s="29">
        <v>1958</v>
      </c>
      <c r="F22" s="25"/>
      <c r="G22" s="25"/>
      <c r="H22" s="25"/>
      <c r="I22" s="25"/>
    </row>
    <row r="23" spans="1:9" x14ac:dyDescent="0.25">
      <c r="A23" s="25" t="s">
        <v>62</v>
      </c>
      <c r="B23" s="26" t="s">
        <v>59</v>
      </c>
      <c r="C23" s="30">
        <v>31072.400000000001</v>
      </c>
      <c r="D23" s="38"/>
      <c r="E23" s="29">
        <v>1967</v>
      </c>
      <c r="F23" s="25"/>
      <c r="G23" s="25"/>
      <c r="H23" s="25"/>
      <c r="I23" s="25"/>
    </row>
    <row r="24" spans="1:9" x14ac:dyDescent="0.25">
      <c r="A24" s="25" t="s">
        <v>63</v>
      </c>
      <c r="B24" s="26" t="s">
        <v>123</v>
      </c>
      <c r="C24" s="30">
        <v>318452.73</v>
      </c>
      <c r="D24" s="38"/>
      <c r="E24" s="29">
        <v>2011</v>
      </c>
      <c r="F24" s="25"/>
      <c r="G24" s="25"/>
      <c r="H24" s="25"/>
      <c r="I24" s="25"/>
    </row>
    <row r="25" spans="1:9" x14ac:dyDescent="0.25">
      <c r="A25" s="25" t="s">
        <v>156</v>
      </c>
      <c r="B25" s="26" t="s">
        <v>124</v>
      </c>
      <c r="C25" s="30">
        <v>673499.63</v>
      </c>
      <c r="D25" s="38"/>
      <c r="E25" s="29">
        <v>2015</v>
      </c>
      <c r="F25" s="25"/>
      <c r="G25" s="25"/>
      <c r="H25" s="25"/>
      <c r="I25" s="25"/>
    </row>
    <row r="26" spans="1:9" x14ac:dyDescent="0.25">
      <c r="A26" s="25" t="s">
        <v>64</v>
      </c>
      <c r="B26" s="26" t="s">
        <v>125</v>
      </c>
      <c r="C26" s="30">
        <v>20000</v>
      </c>
      <c r="D26" s="38"/>
      <c r="E26" s="29">
        <v>1991</v>
      </c>
      <c r="F26" s="25"/>
      <c r="G26" s="25"/>
      <c r="H26" s="25"/>
      <c r="I26" s="25"/>
    </row>
    <row r="27" spans="1:9" x14ac:dyDescent="0.25">
      <c r="A27" s="25" t="s">
        <v>65</v>
      </c>
      <c r="B27" s="26" t="s">
        <v>126</v>
      </c>
      <c r="C27" s="30">
        <v>30000</v>
      </c>
      <c r="D27" s="38"/>
      <c r="E27" s="29">
        <v>1991</v>
      </c>
      <c r="F27" s="25"/>
      <c r="G27" s="25"/>
      <c r="H27" s="25"/>
      <c r="I27" s="25"/>
    </row>
    <row r="28" spans="1:9" x14ac:dyDescent="0.25">
      <c r="A28" s="25" t="s">
        <v>66</v>
      </c>
      <c r="B28" s="26" t="s">
        <v>127</v>
      </c>
      <c r="C28" s="30">
        <v>292649.48</v>
      </c>
      <c r="D28" s="38"/>
      <c r="E28" s="29">
        <v>2008</v>
      </c>
      <c r="F28" s="25"/>
      <c r="G28" s="25"/>
      <c r="H28" s="25"/>
      <c r="I28" s="25"/>
    </row>
    <row r="29" spans="1:9" x14ac:dyDescent="0.25">
      <c r="A29" s="25" t="s">
        <v>67</v>
      </c>
      <c r="B29" s="26" t="s">
        <v>128</v>
      </c>
      <c r="C29" s="30">
        <v>18697.830000000002</v>
      </c>
      <c r="D29" s="38"/>
      <c r="E29" s="29">
        <v>1973</v>
      </c>
      <c r="F29" s="25"/>
      <c r="G29" s="25"/>
      <c r="H29" s="25"/>
      <c r="I29" s="25"/>
    </row>
    <row r="30" spans="1:9" x14ac:dyDescent="0.25">
      <c r="A30" s="25" t="s">
        <v>68</v>
      </c>
      <c r="B30" s="26" t="s">
        <v>129</v>
      </c>
      <c r="C30" s="30">
        <v>6392.91</v>
      </c>
      <c r="D30" s="38"/>
      <c r="E30" s="29">
        <v>1967</v>
      </c>
      <c r="F30" s="25"/>
      <c r="G30" s="25"/>
      <c r="H30" s="25"/>
      <c r="I30" s="25"/>
    </row>
    <row r="31" spans="1:9" x14ac:dyDescent="0.25">
      <c r="A31" s="25" t="s">
        <v>69</v>
      </c>
      <c r="B31" s="26" t="s">
        <v>130</v>
      </c>
      <c r="C31" s="30">
        <v>3643.87</v>
      </c>
      <c r="D31" s="38"/>
      <c r="E31" s="29">
        <v>2008</v>
      </c>
      <c r="F31" s="25"/>
      <c r="G31" s="25"/>
      <c r="H31" s="25"/>
      <c r="I31" s="25"/>
    </row>
    <row r="32" spans="1:9" x14ac:dyDescent="0.25">
      <c r="A32" s="25" t="s">
        <v>70</v>
      </c>
      <c r="B32" s="26" t="s">
        <v>131</v>
      </c>
      <c r="C32" s="30">
        <v>50446.2</v>
      </c>
      <c r="D32" s="38"/>
      <c r="E32" s="29">
        <v>2014</v>
      </c>
      <c r="F32" s="25"/>
      <c r="G32" s="25"/>
      <c r="H32" s="25"/>
      <c r="I32" s="25"/>
    </row>
    <row r="33" spans="1:9" x14ac:dyDescent="0.25">
      <c r="A33" s="25" t="s">
        <v>71</v>
      </c>
      <c r="B33" s="26" t="s">
        <v>132</v>
      </c>
      <c r="C33" s="30">
        <v>2598.75</v>
      </c>
      <c r="D33" s="38"/>
      <c r="E33" s="29">
        <v>2013</v>
      </c>
      <c r="F33" s="25"/>
      <c r="G33" s="25"/>
      <c r="H33" s="25"/>
      <c r="I33" s="25"/>
    </row>
    <row r="34" spans="1:9" x14ac:dyDescent="0.25">
      <c r="A34" s="25" t="s">
        <v>72</v>
      </c>
      <c r="B34" s="26" t="s">
        <v>133</v>
      </c>
      <c r="C34" s="30">
        <v>15990.89</v>
      </c>
      <c r="D34" s="38"/>
      <c r="E34" s="29"/>
      <c r="F34" s="25"/>
      <c r="G34" s="25"/>
      <c r="H34" s="25"/>
      <c r="I34" s="25"/>
    </row>
    <row r="35" spans="1:9" x14ac:dyDescent="0.25">
      <c r="A35" s="25" t="s">
        <v>73</v>
      </c>
      <c r="B35" s="26" t="s">
        <v>136</v>
      </c>
      <c r="C35" s="30">
        <v>804270.81</v>
      </c>
      <c r="D35" s="38"/>
      <c r="E35" s="29">
        <v>2015</v>
      </c>
      <c r="F35" s="25"/>
      <c r="G35" s="25"/>
      <c r="H35" s="25"/>
      <c r="I35" s="25"/>
    </row>
    <row r="36" spans="1:9" x14ac:dyDescent="0.25">
      <c r="A36" s="25" t="s">
        <v>74</v>
      </c>
      <c r="B36" s="26" t="s">
        <v>137</v>
      </c>
      <c r="C36" s="30">
        <v>249833.14</v>
      </c>
      <c r="D36" s="38"/>
      <c r="E36" s="29">
        <v>2015</v>
      </c>
      <c r="F36" s="25"/>
      <c r="G36" s="25"/>
      <c r="H36" s="25"/>
      <c r="I36" s="25"/>
    </row>
    <row r="37" spans="1:9" x14ac:dyDescent="0.25">
      <c r="A37" s="25" t="s">
        <v>75</v>
      </c>
      <c r="B37" s="39" t="s">
        <v>151</v>
      </c>
      <c r="C37" s="36">
        <f>1085810+563801</f>
        <v>1649611</v>
      </c>
      <c r="D37" s="38"/>
      <c r="E37" s="29"/>
      <c r="F37" s="25"/>
      <c r="G37" s="25"/>
      <c r="H37" s="25"/>
      <c r="I37" s="25"/>
    </row>
    <row r="38" spans="1:9" x14ac:dyDescent="0.25">
      <c r="A38" s="25" t="s">
        <v>76</v>
      </c>
      <c r="B38" s="26" t="s">
        <v>43</v>
      </c>
      <c r="C38" s="30">
        <f>8850+12200+9990</f>
        <v>31040</v>
      </c>
      <c r="D38" s="38"/>
      <c r="E38" s="29"/>
      <c r="F38" s="25"/>
      <c r="G38" s="25"/>
      <c r="H38" s="25"/>
      <c r="I38" s="25"/>
    </row>
    <row r="39" spans="1:9" x14ac:dyDescent="0.25">
      <c r="A39" s="25" t="s">
        <v>77</v>
      </c>
      <c r="B39" s="26" t="s">
        <v>48</v>
      </c>
      <c r="C39" s="30">
        <f>12600</f>
        <v>12600</v>
      </c>
      <c r="D39" s="38"/>
      <c r="E39" s="29"/>
      <c r="F39" s="25"/>
      <c r="G39" s="25"/>
      <c r="H39" s="25"/>
      <c r="I39" s="25"/>
    </row>
    <row r="40" spans="1:9" x14ac:dyDescent="0.25">
      <c r="A40" s="25" t="s">
        <v>78</v>
      </c>
      <c r="B40" s="26" t="s">
        <v>51</v>
      </c>
      <c r="C40" s="30">
        <v>989836.17</v>
      </c>
      <c r="D40" s="38"/>
      <c r="E40" s="29">
        <v>2011</v>
      </c>
      <c r="F40" s="25"/>
      <c r="G40" s="25"/>
      <c r="H40" s="25"/>
      <c r="I40" s="25"/>
    </row>
    <row r="41" spans="1:9" x14ac:dyDescent="0.25">
      <c r="A41" s="25" t="s">
        <v>79</v>
      </c>
      <c r="B41" s="26" t="s">
        <v>50</v>
      </c>
      <c r="C41" s="30">
        <f>9577</f>
        <v>9577</v>
      </c>
      <c r="D41" s="38"/>
      <c r="E41" s="29">
        <v>2010</v>
      </c>
      <c r="F41" s="25"/>
      <c r="G41" s="25"/>
      <c r="H41" s="25"/>
      <c r="I41" s="25"/>
    </row>
    <row r="42" spans="1:9" x14ac:dyDescent="0.25">
      <c r="A42" s="25" t="s">
        <v>80</v>
      </c>
      <c r="B42" s="26" t="s">
        <v>52</v>
      </c>
      <c r="C42" s="30">
        <v>21983.07</v>
      </c>
      <c r="D42" s="38"/>
      <c r="E42" s="29">
        <v>2012</v>
      </c>
      <c r="F42" s="25"/>
      <c r="G42" s="25"/>
      <c r="H42" s="25"/>
      <c r="I42" s="25"/>
    </row>
    <row r="43" spans="1:9" x14ac:dyDescent="0.25">
      <c r="A43" s="25" t="s">
        <v>95</v>
      </c>
      <c r="B43" s="26" t="s">
        <v>87</v>
      </c>
      <c r="C43" s="30">
        <f>52007.56</f>
        <v>52007.56</v>
      </c>
      <c r="D43" s="38"/>
      <c r="E43" s="29">
        <v>2010</v>
      </c>
      <c r="F43" s="25"/>
      <c r="G43" s="25"/>
      <c r="H43" s="25"/>
      <c r="I43" s="25"/>
    </row>
    <row r="44" spans="1:9" x14ac:dyDescent="0.25">
      <c r="A44" s="25" t="s">
        <v>81</v>
      </c>
      <c r="B44" s="26" t="s">
        <v>40</v>
      </c>
      <c r="C44" s="30">
        <f>4694</f>
        <v>4694</v>
      </c>
      <c r="D44" s="38"/>
      <c r="E44" s="29">
        <v>2000</v>
      </c>
      <c r="F44" s="25"/>
      <c r="G44" s="25"/>
      <c r="H44" s="25"/>
      <c r="I44" s="25"/>
    </row>
    <row r="45" spans="1:9" x14ac:dyDescent="0.25">
      <c r="A45" s="25" t="s">
        <v>82</v>
      </c>
      <c r="B45" s="26" t="s">
        <v>49</v>
      </c>
      <c r="C45" s="30">
        <f>46747.93</f>
        <v>46747.93</v>
      </c>
      <c r="D45" s="38"/>
      <c r="E45" s="29">
        <v>2008</v>
      </c>
      <c r="F45" s="25"/>
      <c r="G45" s="25"/>
      <c r="H45" s="25"/>
      <c r="I45" s="25"/>
    </row>
    <row r="46" spans="1:9" x14ac:dyDescent="0.25">
      <c r="A46" s="25" t="s">
        <v>83</v>
      </c>
      <c r="B46" s="26" t="s">
        <v>89</v>
      </c>
      <c r="C46" s="30">
        <v>12000</v>
      </c>
      <c r="D46" s="38"/>
      <c r="E46" s="29"/>
      <c r="F46" s="25"/>
      <c r="G46" s="25"/>
      <c r="H46" s="25"/>
      <c r="I46" s="25"/>
    </row>
    <row r="47" spans="1:9" x14ac:dyDescent="0.25">
      <c r="A47" s="25" t="s">
        <v>84</v>
      </c>
      <c r="B47" s="26" t="s">
        <v>91</v>
      </c>
      <c r="C47" s="30">
        <v>3020000</v>
      </c>
      <c r="D47" s="38"/>
      <c r="E47" s="29"/>
      <c r="F47" s="25"/>
      <c r="G47" s="25"/>
      <c r="H47" s="25"/>
      <c r="I47" s="25"/>
    </row>
    <row r="48" spans="1:9" x14ac:dyDescent="0.25">
      <c r="A48" s="25" t="s">
        <v>85</v>
      </c>
      <c r="B48" s="26" t="s">
        <v>92</v>
      </c>
      <c r="C48" s="30">
        <v>125000</v>
      </c>
      <c r="D48" s="38"/>
      <c r="E48" s="29"/>
      <c r="F48" s="25"/>
      <c r="G48" s="25"/>
      <c r="H48" s="25"/>
      <c r="I48" s="25"/>
    </row>
    <row r="49" spans="1:12" x14ac:dyDescent="0.25">
      <c r="A49" s="25" t="s">
        <v>96</v>
      </c>
      <c r="B49" s="26" t="s">
        <v>90</v>
      </c>
      <c r="C49" s="30">
        <f>12718.2+20000</f>
        <v>32718.2</v>
      </c>
      <c r="D49" s="38"/>
      <c r="E49" s="29">
        <v>2012</v>
      </c>
      <c r="F49" s="25"/>
      <c r="G49" s="25"/>
      <c r="H49" s="25"/>
      <c r="I49" s="25"/>
    </row>
    <row r="50" spans="1:12" x14ac:dyDescent="0.25">
      <c r="A50" s="25" t="s">
        <v>97</v>
      </c>
      <c r="B50" s="26" t="s">
        <v>90</v>
      </c>
      <c r="C50" s="30">
        <v>70000</v>
      </c>
      <c r="D50" s="38"/>
      <c r="E50" s="29"/>
      <c r="F50" s="25"/>
      <c r="G50" s="25"/>
      <c r="H50" s="25"/>
      <c r="I50" s="25"/>
    </row>
    <row r="51" spans="1:12" x14ac:dyDescent="0.25">
      <c r="A51" s="25" t="s">
        <v>98</v>
      </c>
      <c r="B51" s="26" t="s">
        <v>134</v>
      </c>
      <c r="C51" s="30">
        <v>10796.94</v>
      </c>
      <c r="D51" s="38"/>
      <c r="E51" s="29">
        <v>2015</v>
      </c>
      <c r="F51" s="25"/>
      <c r="G51" s="25"/>
      <c r="H51" s="25"/>
      <c r="I51" s="25"/>
    </row>
    <row r="52" spans="1:12" x14ac:dyDescent="0.25">
      <c r="A52" s="25" t="s">
        <v>99</v>
      </c>
      <c r="B52" s="26" t="s">
        <v>135</v>
      </c>
      <c r="C52" s="30">
        <v>31440.03</v>
      </c>
      <c r="D52" s="38"/>
      <c r="E52" s="29"/>
      <c r="F52" s="25"/>
      <c r="G52" s="25"/>
      <c r="H52" s="25"/>
      <c r="I52" s="25"/>
    </row>
    <row r="53" spans="1:12" ht="25.5" x14ac:dyDescent="0.25">
      <c r="A53" s="25" t="s">
        <v>157</v>
      </c>
      <c r="B53" s="39" t="s">
        <v>93</v>
      </c>
      <c r="C53" s="30">
        <v>209100</v>
      </c>
      <c r="D53" s="38"/>
      <c r="E53" s="29">
        <v>2012</v>
      </c>
      <c r="F53" s="25"/>
      <c r="G53" s="25"/>
      <c r="H53" s="25"/>
      <c r="I53" s="25"/>
    </row>
    <row r="54" spans="1:12" x14ac:dyDescent="0.25">
      <c r="A54" s="25" t="s">
        <v>158</v>
      </c>
      <c r="B54" s="26" t="s">
        <v>60</v>
      </c>
      <c r="C54" s="30">
        <f>7100+6464+6190</f>
        <v>19754</v>
      </c>
      <c r="D54" s="38"/>
      <c r="E54" s="29"/>
      <c r="F54" s="25"/>
      <c r="G54" s="25"/>
      <c r="H54" s="25"/>
      <c r="I54" s="25"/>
    </row>
    <row r="55" spans="1:12" x14ac:dyDescent="0.25">
      <c r="A55" s="25" t="s">
        <v>159</v>
      </c>
      <c r="B55" s="26" t="s">
        <v>42</v>
      </c>
      <c r="C55" s="30">
        <f>2800+21154.8</f>
        <v>23954.799999999999</v>
      </c>
      <c r="D55" s="38"/>
      <c r="E55" s="29"/>
      <c r="F55" s="25"/>
      <c r="G55" s="25"/>
      <c r="H55" s="25"/>
      <c r="I55" s="25"/>
    </row>
    <row r="56" spans="1:12" x14ac:dyDescent="0.25">
      <c r="A56" s="25" t="s">
        <v>160</v>
      </c>
      <c r="B56" s="26" t="s">
        <v>53</v>
      </c>
      <c r="C56" s="36">
        <v>300000</v>
      </c>
      <c r="D56" s="38"/>
      <c r="E56" s="29"/>
      <c r="F56" s="25"/>
      <c r="G56" s="25"/>
      <c r="H56" s="25"/>
      <c r="I56" s="25"/>
    </row>
    <row r="57" spans="1:12" x14ac:dyDescent="0.25">
      <c r="A57" s="25" t="s">
        <v>161</v>
      </c>
      <c r="B57" s="26" t="s">
        <v>41</v>
      </c>
      <c r="C57" s="36">
        <f>2440</f>
        <v>2440</v>
      </c>
      <c r="D57" s="38"/>
      <c r="E57" s="29"/>
      <c r="F57" s="25"/>
      <c r="G57" s="25"/>
      <c r="H57" s="25"/>
      <c r="I57" s="25"/>
    </row>
    <row r="58" spans="1:12" x14ac:dyDescent="0.25">
      <c r="A58" s="25" t="s">
        <v>162</v>
      </c>
      <c r="B58" s="40" t="s">
        <v>165</v>
      </c>
      <c r="C58" s="41">
        <f>580298.31+9360+172546.36+495171.6+188459.07+275041.5</f>
        <v>1720876.84</v>
      </c>
      <c r="D58" s="42"/>
      <c r="E58" s="43"/>
      <c r="F58" s="44"/>
      <c r="G58" s="44"/>
      <c r="H58" s="44"/>
      <c r="I58" s="44"/>
    </row>
    <row r="59" spans="1:12" x14ac:dyDescent="0.25">
      <c r="A59" s="25" t="s">
        <v>163</v>
      </c>
      <c r="B59" s="40" t="s">
        <v>86</v>
      </c>
      <c r="C59" s="41">
        <v>167894.52</v>
      </c>
      <c r="D59" s="42"/>
      <c r="E59" s="43"/>
      <c r="F59" s="44"/>
      <c r="G59" s="44"/>
      <c r="H59" s="44"/>
      <c r="I59" s="44"/>
    </row>
    <row r="60" spans="1:12" ht="15.75" thickBot="1" x14ac:dyDescent="0.3">
      <c r="A60" s="25" t="s">
        <v>166</v>
      </c>
      <c r="B60" s="45" t="s">
        <v>22</v>
      </c>
      <c r="C60" s="46">
        <f>7370+4684+2899.98+650+4880+3890+450+13224+6200+2100+7250+2100+1510+473.36+1342+427.12+657.29+825.99+392.7+3266.73+184493.94+22294.5+40774.91+30989.78</f>
        <v>343146.30000000005</v>
      </c>
      <c r="D60" s="47"/>
      <c r="E60" s="48"/>
      <c r="F60" s="49"/>
      <c r="G60" s="49"/>
      <c r="H60" s="49"/>
      <c r="I60" s="49"/>
    </row>
    <row r="61" spans="1:12" ht="15.75" customHeight="1" thickTop="1" x14ac:dyDescent="0.25">
      <c r="A61" s="50"/>
      <c r="B61" s="50"/>
      <c r="C61" s="51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 thickBot="1" x14ac:dyDescent="0.3"/>
    <row r="63" spans="1:12" ht="16.5" thickTop="1" thickBot="1" x14ac:dyDescent="0.3">
      <c r="A63" s="14" t="s">
        <v>2</v>
      </c>
      <c r="B63" s="15" t="s">
        <v>104</v>
      </c>
      <c r="C63" s="16"/>
      <c r="D63" s="17"/>
      <c r="E63" s="18"/>
      <c r="F63" s="58" t="s">
        <v>14</v>
      </c>
      <c r="G63" s="58"/>
      <c r="H63" s="58"/>
      <c r="I63" s="58"/>
    </row>
    <row r="64" spans="1:12" ht="27" thickTop="1" thickBot="1" x14ac:dyDescent="0.3">
      <c r="A64" s="20" t="s">
        <v>0</v>
      </c>
      <c r="B64" s="20" t="s">
        <v>15</v>
      </c>
      <c r="C64" s="21" t="s">
        <v>23</v>
      </c>
      <c r="D64" s="22" t="s">
        <v>16</v>
      </c>
      <c r="E64" s="23" t="s">
        <v>17</v>
      </c>
      <c r="F64" s="20" t="s">
        <v>18</v>
      </c>
      <c r="G64" s="20" t="s">
        <v>19</v>
      </c>
      <c r="H64" s="20" t="s">
        <v>20</v>
      </c>
      <c r="I64" s="24" t="s">
        <v>21</v>
      </c>
    </row>
    <row r="65" spans="1:9" ht="15.75" thickTop="1" x14ac:dyDescent="0.25">
      <c r="A65" s="25" t="s">
        <v>1</v>
      </c>
      <c r="B65" s="26" t="s">
        <v>152</v>
      </c>
      <c r="C65" s="30">
        <v>86488</v>
      </c>
      <c r="D65" s="38"/>
      <c r="E65" s="29"/>
      <c r="F65" s="25"/>
      <c r="G65" s="25"/>
      <c r="H65" s="25"/>
      <c r="I65" s="25"/>
    </row>
    <row r="66" spans="1:9" x14ac:dyDescent="0.25">
      <c r="A66" s="25" t="s">
        <v>2</v>
      </c>
      <c r="B66" s="26" t="s">
        <v>153</v>
      </c>
      <c r="C66" s="30">
        <v>56207</v>
      </c>
      <c r="D66" s="38"/>
      <c r="E66" s="29"/>
      <c r="F66" s="25"/>
      <c r="G66" s="25"/>
      <c r="H66" s="25"/>
      <c r="I66" s="25"/>
    </row>
    <row r="67" spans="1:9" ht="15.75" thickBot="1" x14ac:dyDescent="0.3">
      <c r="A67" s="49" t="s">
        <v>3</v>
      </c>
      <c r="B67" s="45" t="s">
        <v>154</v>
      </c>
      <c r="C67" s="37">
        <f>154703+85215+46777</f>
        <v>286695</v>
      </c>
      <c r="D67" s="47"/>
      <c r="E67" s="48"/>
      <c r="F67" s="49"/>
      <c r="G67" s="49"/>
      <c r="H67" s="49"/>
      <c r="I67" s="49"/>
    </row>
    <row r="68" spans="1:9" ht="15.75" thickTop="1" x14ac:dyDescent="0.25"/>
    <row r="69" spans="1:9" ht="15.75" thickBot="1" x14ac:dyDescent="0.3"/>
    <row r="70" spans="1:9" ht="16.5" thickTop="1" thickBot="1" x14ac:dyDescent="0.3">
      <c r="A70" s="14" t="s">
        <v>3</v>
      </c>
      <c r="B70" s="15" t="s">
        <v>105</v>
      </c>
      <c r="C70" s="16"/>
      <c r="D70" s="17"/>
      <c r="E70" s="18"/>
      <c r="F70" s="58" t="s">
        <v>14</v>
      </c>
      <c r="G70" s="58"/>
      <c r="H70" s="58"/>
      <c r="I70" s="58"/>
    </row>
    <row r="71" spans="1:9" ht="27" thickTop="1" thickBot="1" x14ac:dyDescent="0.3">
      <c r="A71" s="20" t="s">
        <v>0</v>
      </c>
      <c r="B71" s="20" t="s">
        <v>15</v>
      </c>
      <c r="C71" s="21" t="s">
        <v>23</v>
      </c>
      <c r="D71" s="22" t="s">
        <v>16</v>
      </c>
      <c r="E71" s="23" t="s">
        <v>17</v>
      </c>
      <c r="F71" s="20" t="s">
        <v>18</v>
      </c>
      <c r="G71" s="20" t="s">
        <v>19</v>
      </c>
      <c r="H71" s="20" t="s">
        <v>20</v>
      </c>
      <c r="I71" s="24" t="s">
        <v>21</v>
      </c>
    </row>
    <row r="72" spans="1:9" ht="16.5" thickTop="1" thickBot="1" x14ac:dyDescent="0.3">
      <c r="A72" s="59" t="s">
        <v>155</v>
      </c>
      <c r="B72" s="60"/>
      <c r="C72" s="60"/>
      <c r="D72" s="60"/>
      <c r="E72" s="60"/>
      <c r="F72" s="60"/>
      <c r="G72" s="60"/>
      <c r="H72" s="60"/>
      <c r="I72" s="61"/>
    </row>
    <row r="73" spans="1:9" ht="15.75" thickTop="1" x14ac:dyDescent="0.25"/>
    <row r="74" spans="1:9" ht="15.75" thickBot="1" x14ac:dyDescent="0.3"/>
    <row r="75" spans="1:9" ht="16.5" thickTop="1" thickBot="1" x14ac:dyDescent="0.3">
      <c r="A75" s="14" t="s">
        <v>4</v>
      </c>
      <c r="B75" s="15" t="s">
        <v>106</v>
      </c>
      <c r="C75" s="16"/>
      <c r="D75" s="17"/>
      <c r="E75" s="18"/>
      <c r="F75" s="58" t="s">
        <v>14</v>
      </c>
      <c r="G75" s="58"/>
      <c r="H75" s="58"/>
      <c r="I75" s="58"/>
    </row>
    <row r="76" spans="1:9" ht="27" thickTop="1" thickBot="1" x14ac:dyDescent="0.3">
      <c r="A76" s="20" t="s">
        <v>0</v>
      </c>
      <c r="B76" s="20" t="s">
        <v>15</v>
      </c>
      <c r="C76" s="21" t="s">
        <v>23</v>
      </c>
      <c r="D76" s="22" t="s">
        <v>16</v>
      </c>
      <c r="E76" s="23" t="s">
        <v>17</v>
      </c>
      <c r="F76" s="20" t="s">
        <v>18</v>
      </c>
      <c r="G76" s="20" t="s">
        <v>19</v>
      </c>
      <c r="H76" s="20" t="s">
        <v>20</v>
      </c>
      <c r="I76" s="24" t="s">
        <v>21</v>
      </c>
    </row>
    <row r="77" spans="1:9" ht="16.5" thickTop="1" thickBot="1" x14ac:dyDescent="0.3">
      <c r="A77" s="49" t="s">
        <v>1</v>
      </c>
      <c r="B77" s="45" t="s">
        <v>22</v>
      </c>
      <c r="C77" s="37">
        <f>115188.29+9992.5+9953.54+129900.56</f>
        <v>265034.89</v>
      </c>
      <c r="D77" s="47"/>
      <c r="E77" s="48"/>
      <c r="F77" s="49"/>
      <c r="G77" s="49"/>
      <c r="H77" s="49"/>
      <c r="I77" s="49"/>
    </row>
    <row r="78" spans="1:9" ht="15.75" thickTop="1" x14ac:dyDescent="0.25"/>
    <row r="79" spans="1:9" ht="15.75" thickBot="1" x14ac:dyDescent="0.3"/>
    <row r="80" spans="1:9" ht="16.5" thickTop="1" thickBot="1" x14ac:dyDescent="0.3">
      <c r="A80" s="14" t="s">
        <v>5</v>
      </c>
      <c r="B80" s="15" t="s">
        <v>107</v>
      </c>
      <c r="C80" s="16"/>
      <c r="D80" s="17"/>
      <c r="E80" s="18"/>
      <c r="F80" s="58" t="s">
        <v>14</v>
      </c>
      <c r="G80" s="58"/>
      <c r="H80" s="58"/>
      <c r="I80" s="58"/>
    </row>
    <row r="81" spans="1:9" ht="27" thickTop="1" thickBot="1" x14ac:dyDescent="0.3">
      <c r="A81" s="20" t="s">
        <v>0</v>
      </c>
      <c r="B81" s="20" t="s">
        <v>15</v>
      </c>
      <c r="C81" s="21" t="s">
        <v>23</v>
      </c>
      <c r="D81" s="22" t="s">
        <v>16</v>
      </c>
      <c r="E81" s="23" t="s">
        <v>17</v>
      </c>
      <c r="F81" s="20" t="s">
        <v>18</v>
      </c>
      <c r="G81" s="20" t="s">
        <v>19</v>
      </c>
      <c r="H81" s="20" t="s">
        <v>20</v>
      </c>
      <c r="I81" s="24" t="s">
        <v>21</v>
      </c>
    </row>
    <row r="82" spans="1:9" ht="16.5" thickTop="1" thickBot="1" x14ac:dyDescent="0.3">
      <c r="A82" s="49" t="s">
        <v>1</v>
      </c>
      <c r="B82" s="45" t="s">
        <v>22</v>
      </c>
      <c r="C82" s="37">
        <f>45000+65394.72+5000+20038.38+10059.12+137821.61+744+1199+1299+1399+830+13207</f>
        <v>301991.82999999996</v>
      </c>
      <c r="D82" s="47"/>
      <c r="E82" s="48"/>
      <c r="F82" s="49"/>
      <c r="G82" s="49"/>
      <c r="H82" s="49"/>
      <c r="I82" s="49"/>
    </row>
    <row r="83" spans="1:9" ht="15.75" thickTop="1" x14ac:dyDescent="0.25"/>
    <row r="84" spans="1:9" ht="15.75" thickBot="1" x14ac:dyDescent="0.3"/>
    <row r="85" spans="1:9" ht="16.5" thickTop="1" thickBot="1" x14ac:dyDescent="0.3">
      <c r="A85" s="14" t="s">
        <v>6</v>
      </c>
      <c r="B85" s="15" t="s">
        <v>108</v>
      </c>
      <c r="C85" s="16"/>
      <c r="D85" s="17"/>
      <c r="E85" s="18"/>
      <c r="F85" s="58" t="s">
        <v>14</v>
      </c>
      <c r="G85" s="58"/>
      <c r="H85" s="58"/>
      <c r="I85" s="58"/>
    </row>
    <row r="86" spans="1:9" ht="27" thickTop="1" thickBot="1" x14ac:dyDescent="0.3">
      <c r="A86" s="20" t="s">
        <v>0</v>
      </c>
      <c r="B86" s="20" t="s">
        <v>15</v>
      </c>
      <c r="C86" s="21" t="s">
        <v>23</v>
      </c>
      <c r="D86" s="22" t="s">
        <v>16</v>
      </c>
      <c r="E86" s="23" t="s">
        <v>17</v>
      </c>
      <c r="F86" s="20" t="s">
        <v>18</v>
      </c>
      <c r="G86" s="20" t="s">
        <v>19</v>
      </c>
      <c r="H86" s="20" t="s">
        <v>20</v>
      </c>
      <c r="I86" s="24" t="s">
        <v>21</v>
      </c>
    </row>
    <row r="87" spans="1:9" ht="16.5" thickTop="1" thickBot="1" x14ac:dyDescent="0.3">
      <c r="A87" s="49" t="s">
        <v>1</v>
      </c>
      <c r="B87" s="45" t="s">
        <v>113</v>
      </c>
      <c r="C87" s="37">
        <f>122514.72</f>
        <v>122514.72</v>
      </c>
      <c r="D87" s="47"/>
      <c r="E87" s="48"/>
      <c r="F87" s="49"/>
      <c r="G87" s="49"/>
      <c r="H87" s="49"/>
      <c r="I87" s="49"/>
    </row>
    <row r="88" spans="1:9" ht="15.75" thickTop="1" x14ac:dyDescent="0.25"/>
    <row r="89" spans="1:9" x14ac:dyDescent="0.25">
      <c r="C89" s="52">
        <f>SUM(C1:C88)</f>
        <v>22030569.640000001</v>
      </c>
    </row>
  </sheetData>
  <mergeCells count="7">
    <mergeCell ref="F85:I85"/>
    <mergeCell ref="F1:I1"/>
    <mergeCell ref="F63:I63"/>
    <mergeCell ref="F70:I70"/>
    <mergeCell ref="F75:I75"/>
    <mergeCell ref="F80:I80"/>
    <mergeCell ref="A72:I72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8"/>
  <sheetViews>
    <sheetView zoomScale="130" zoomScaleNormal="130" workbookViewId="0">
      <selection activeCell="F4" sqref="F4:G14"/>
    </sheetView>
  </sheetViews>
  <sheetFormatPr defaultRowHeight="15" x14ac:dyDescent="0.25"/>
  <cols>
    <col min="1" max="1" width="9.140625" style="7"/>
    <col min="2" max="2" width="3.85546875" style="7" bestFit="1" customWidth="1"/>
    <col min="3" max="3" width="35.85546875" style="7" bestFit="1" customWidth="1"/>
    <col min="4" max="4" width="25.42578125" style="7" customWidth="1"/>
    <col min="5" max="5" width="12.5703125" style="7" bestFit="1" customWidth="1"/>
    <col min="6" max="16384" width="9.140625" style="7"/>
  </cols>
  <sheetData>
    <row r="1" spans="1:5" ht="39" customHeight="1" thickTop="1" x14ac:dyDescent="0.25">
      <c r="A1" s="5"/>
      <c r="B1" s="2" t="s">
        <v>0</v>
      </c>
      <c r="C1" s="3" t="s">
        <v>15</v>
      </c>
      <c r="D1" s="4" t="s">
        <v>23</v>
      </c>
      <c r="E1" s="6"/>
    </row>
    <row r="2" spans="1:5" x14ac:dyDescent="0.25">
      <c r="B2" s="62" t="s">
        <v>35</v>
      </c>
      <c r="C2" s="63"/>
      <c r="D2" s="64"/>
      <c r="E2" s="6"/>
    </row>
    <row r="3" spans="1:5" x14ac:dyDescent="0.25">
      <c r="B3" s="65" t="s">
        <v>36</v>
      </c>
      <c r="C3" s="66"/>
      <c r="D3" s="67"/>
      <c r="E3" s="6"/>
    </row>
    <row r="4" spans="1:5" x14ac:dyDescent="0.25">
      <c r="B4" s="8" t="s">
        <v>1</v>
      </c>
      <c r="C4" s="1" t="s">
        <v>24</v>
      </c>
      <c r="D4" s="9">
        <f>(3300.6*8)+3750+3570</f>
        <v>33724.800000000003</v>
      </c>
      <c r="E4" s="57"/>
    </row>
    <row r="5" spans="1:5" x14ac:dyDescent="0.25">
      <c r="B5" s="8" t="s">
        <v>2</v>
      </c>
      <c r="C5" s="10" t="s">
        <v>26</v>
      </c>
      <c r="D5" s="9">
        <f>1154.12+1154.12+2127.68</f>
        <v>4435.92</v>
      </c>
      <c r="E5" s="6"/>
    </row>
    <row r="6" spans="1:5" x14ac:dyDescent="0.25">
      <c r="B6" s="8" t="s">
        <v>3</v>
      </c>
      <c r="C6" s="10" t="s">
        <v>144</v>
      </c>
      <c r="D6" s="9">
        <f>4119+10125.36</f>
        <v>14244.36</v>
      </c>
      <c r="E6" s="6"/>
    </row>
    <row r="7" spans="1:5" x14ac:dyDescent="0.25">
      <c r="B7" s="8" t="s">
        <v>4</v>
      </c>
      <c r="C7" s="10" t="s">
        <v>139</v>
      </c>
      <c r="D7" s="9">
        <f>4000+1200</f>
        <v>5200</v>
      </c>
      <c r="E7" s="6"/>
    </row>
    <row r="8" spans="1:5" x14ac:dyDescent="0.25">
      <c r="B8" s="8" t="s">
        <v>5</v>
      </c>
      <c r="C8" s="10" t="s">
        <v>146</v>
      </c>
      <c r="D8" s="9">
        <v>1200</v>
      </c>
      <c r="E8" s="6"/>
    </row>
    <row r="9" spans="1:5" x14ac:dyDescent="0.25">
      <c r="B9" s="8" t="s">
        <v>6</v>
      </c>
      <c r="C9" s="1" t="s">
        <v>25</v>
      </c>
      <c r="D9" s="11">
        <f>3250+4680+2720+3450.01+2600+2660</f>
        <v>19360.010000000002</v>
      </c>
      <c r="E9" s="6"/>
    </row>
    <row r="10" spans="1:5" x14ac:dyDescent="0.25">
      <c r="B10" s="68" t="s">
        <v>37</v>
      </c>
      <c r="C10" s="69"/>
      <c r="D10" s="70"/>
      <c r="E10" s="6"/>
    </row>
    <row r="11" spans="1:5" x14ac:dyDescent="0.25">
      <c r="B11" s="8" t="s">
        <v>1</v>
      </c>
      <c r="C11" s="1" t="s">
        <v>138</v>
      </c>
      <c r="D11" s="9">
        <f>5528.85+4940.91</f>
        <v>10469.76</v>
      </c>
      <c r="E11" s="6"/>
    </row>
    <row r="12" spans="1:5" x14ac:dyDescent="0.25">
      <c r="B12" s="8" t="s">
        <v>2</v>
      </c>
      <c r="C12" s="10" t="s">
        <v>26</v>
      </c>
      <c r="D12" s="9">
        <f>2180+588.2+1498.98+1498.98+678+380+997+700+880+880</f>
        <v>10281.16</v>
      </c>
      <c r="E12" s="6"/>
    </row>
    <row r="13" spans="1:5" x14ac:dyDescent="0.25">
      <c r="B13" s="8" t="s">
        <v>3</v>
      </c>
      <c r="C13" s="10" t="s">
        <v>145</v>
      </c>
      <c r="D13" s="9">
        <f>11266.87</f>
        <v>11266.87</v>
      </c>
      <c r="E13" s="6"/>
    </row>
    <row r="14" spans="1:5" x14ac:dyDescent="0.25">
      <c r="B14" s="8" t="s">
        <v>4</v>
      </c>
      <c r="C14" s="1" t="s">
        <v>25</v>
      </c>
      <c r="D14" s="11">
        <f>3336.89+2077.86+2110+3900+3279.01+3550+3220</f>
        <v>21473.760000000002</v>
      </c>
      <c r="E14" s="6"/>
    </row>
    <row r="15" spans="1:5" x14ac:dyDescent="0.25">
      <c r="A15" s="6"/>
      <c r="B15" s="62" t="s">
        <v>164</v>
      </c>
      <c r="C15" s="63"/>
      <c r="D15" s="64"/>
      <c r="E15" s="6"/>
    </row>
    <row r="16" spans="1:5" x14ac:dyDescent="0.25">
      <c r="B16" s="65" t="s">
        <v>36</v>
      </c>
      <c r="C16" s="66"/>
      <c r="D16" s="67"/>
    </row>
    <row r="17" spans="2:4" x14ac:dyDescent="0.25">
      <c r="B17" s="8" t="s">
        <v>1</v>
      </c>
      <c r="C17" s="1" t="s">
        <v>24</v>
      </c>
      <c r="D17" s="9">
        <f>3500+980+3040+2988.9+923.73</f>
        <v>11432.63</v>
      </c>
    </row>
    <row r="18" spans="2:4" x14ac:dyDescent="0.25">
      <c r="B18" s="8" t="s">
        <v>2</v>
      </c>
      <c r="C18" s="1" t="s">
        <v>25</v>
      </c>
      <c r="D18" s="11">
        <f>1469.29+2886.01+2000+3160</f>
        <v>9515.2999999999993</v>
      </c>
    </row>
    <row r="19" spans="2:4" x14ac:dyDescent="0.25">
      <c r="B19" s="68" t="s">
        <v>37</v>
      </c>
      <c r="C19" s="69"/>
      <c r="D19" s="70"/>
    </row>
    <row r="20" spans="2:4" x14ac:dyDescent="0.25">
      <c r="B20" s="8" t="s">
        <v>1</v>
      </c>
      <c r="C20" s="1" t="s">
        <v>24</v>
      </c>
      <c r="D20" s="9">
        <f>3485+1058+414.01+7300+3495+3495+999</f>
        <v>20246.010000000002</v>
      </c>
    </row>
    <row r="21" spans="2:4" x14ac:dyDescent="0.25">
      <c r="B21" s="62" t="s">
        <v>141</v>
      </c>
      <c r="C21" s="63"/>
      <c r="D21" s="64"/>
    </row>
    <row r="22" spans="2:4" x14ac:dyDescent="0.25">
      <c r="B22" s="65" t="s">
        <v>36</v>
      </c>
      <c r="C22" s="66"/>
      <c r="D22" s="67"/>
    </row>
    <row r="23" spans="2:4" x14ac:dyDescent="0.25">
      <c r="B23" s="8" t="s">
        <v>1</v>
      </c>
      <c r="C23" s="1" t="s">
        <v>24</v>
      </c>
      <c r="D23" s="9">
        <f>49170.8+9379</f>
        <v>58549.8</v>
      </c>
    </row>
    <row r="24" spans="2:4" x14ac:dyDescent="0.25">
      <c r="B24" s="8" t="s">
        <v>2</v>
      </c>
      <c r="C24" s="1" t="s">
        <v>25</v>
      </c>
      <c r="D24" s="11">
        <f>10344.06</f>
        <v>10344.06</v>
      </c>
    </row>
    <row r="25" spans="2:4" x14ac:dyDescent="0.25">
      <c r="B25" s="68" t="s">
        <v>37</v>
      </c>
      <c r="C25" s="69"/>
      <c r="D25" s="70"/>
    </row>
    <row r="26" spans="2:4" x14ac:dyDescent="0.25">
      <c r="B26" s="8" t="s">
        <v>1</v>
      </c>
      <c r="C26" s="1" t="s">
        <v>24</v>
      </c>
      <c r="D26" s="9">
        <f>26620.34+10048</f>
        <v>36668.339999999997</v>
      </c>
    </row>
    <row r="27" spans="2:4" x14ac:dyDescent="0.25">
      <c r="B27" s="8" t="s">
        <v>2</v>
      </c>
      <c r="C27" s="10" t="s">
        <v>142</v>
      </c>
      <c r="D27" s="9">
        <v>9953.5400000000009</v>
      </c>
    </row>
    <row r="28" spans="2:4" x14ac:dyDescent="0.25">
      <c r="B28" s="8" t="s">
        <v>3</v>
      </c>
      <c r="C28" s="1" t="s">
        <v>25</v>
      </c>
      <c r="D28" s="11">
        <v>3249.42</v>
      </c>
    </row>
    <row r="29" spans="2:4" x14ac:dyDescent="0.25">
      <c r="B29" s="62" t="s">
        <v>140</v>
      </c>
      <c r="C29" s="63"/>
      <c r="D29" s="64"/>
    </row>
    <row r="30" spans="2:4" x14ac:dyDescent="0.25">
      <c r="B30" s="65" t="s">
        <v>36</v>
      </c>
      <c r="C30" s="66"/>
      <c r="D30" s="67"/>
    </row>
    <row r="31" spans="2:4" x14ac:dyDescent="0.25">
      <c r="B31" s="8" t="s">
        <v>1</v>
      </c>
      <c r="C31" s="1" t="s">
        <v>24</v>
      </c>
      <c r="D31" s="9">
        <f>549+1100+3499.01</f>
        <v>5148.01</v>
      </c>
    </row>
    <row r="32" spans="2:4" x14ac:dyDescent="0.25">
      <c r="B32" s="8" t="s">
        <v>2</v>
      </c>
      <c r="C32" s="10" t="s">
        <v>142</v>
      </c>
      <c r="D32" s="9">
        <f>850+4100+850</f>
        <v>5800</v>
      </c>
    </row>
    <row r="33" spans="2:4" x14ac:dyDescent="0.25">
      <c r="B33" s="8" t="s">
        <v>3</v>
      </c>
      <c r="C33" s="10" t="s">
        <v>143</v>
      </c>
      <c r="D33" s="9">
        <f>1845+1100</f>
        <v>2945</v>
      </c>
    </row>
    <row r="34" spans="2:4" x14ac:dyDescent="0.25">
      <c r="B34" s="8" t="s">
        <v>4</v>
      </c>
      <c r="C34" s="10" t="s">
        <v>111</v>
      </c>
      <c r="D34" s="9">
        <f>1599.42+1965.42+2120</f>
        <v>5684.84</v>
      </c>
    </row>
    <row r="35" spans="2:4" x14ac:dyDescent="0.25">
      <c r="B35" s="68" t="s">
        <v>37</v>
      </c>
      <c r="C35" s="69"/>
      <c r="D35" s="70"/>
    </row>
    <row r="36" spans="2:4" x14ac:dyDescent="0.25">
      <c r="B36" s="8" t="s">
        <v>1</v>
      </c>
      <c r="C36" s="1" t="s">
        <v>24</v>
      </c>
      <c r="D36" s="9">
        <f>(1487.82*9)+1513.95+(789.66*11)+2075.83+777.36+1360</f>
        <v>27803.78</v>
      </c>
    </row>
    <row r="37" spans="2:4" x14ac:dyDescent="0.25">
      <c r="B37" s="8" t="s">
        <v>2</v>
      </c>
      <c r="C37" s="10" t="s">
        <v>111</v>
      </c>
      <c r="D37" s="9">
        <v>2075.83</v>
      </c>
    </row>
    <row r="38" spans="2:4" x14ac:dyDescent="0.25">
      <c r="B38" s="62" t="s">
        <v>109</v>
      </c>
      <c r="C38" s="63"/>
      <c r="D38" s="64"/>
    </row>
    <row r="39" spans="2:4" x14ac:dyDescent="0.25">
      <c r="B39" s="65" t="s">
        <v>36</v>
      </c>
      <c r="C39" s="66"/>
      <c r="D39" s="67"/>
    </row>
    <row r="40" spans="2:4" x14ac:dyDescent="0.25">
      <c r="B40" s="8" t="s">
        <v>1</v>
      </c>
      <c r="C40" s="1" t="s">
        <v>24</v>
      </c>
      <c r="D40" s="9">
        <f>(1280*7)+(350*6)+525+1350+1350+1970+1650+499.38+450+1955.13+699.99</f>
        <v>21509.500000000004</v>
      </c>
    </row>
    <row r="41" spans="2:4" x14ac:dyDescent="0.25">
      <c r="B41" s="8" t="s">
        <v>2</v>
      </c>
      <c r="C41" s="10" t="s">
        <v>112</v>
      </c>
      <c r="D41" s="9">
        <f>1350+1390+1390+3490+1350+1700+1400+3400+1350+1350+1350+1350+2900+1690</f>
        <v>25460</v>
      </c>
    </row>
    <row r="42" spans="2:4" x14ac:dyDescent="0.25">
      <c r="B42" s="8" t="s">
        <v>3</v>
      </c>
      <c r="C42" s="1" t="s">
        <v>25</v>
      </c>
      <c r="D42" s="11">
        <f>479.98+1350+1350+1970+1650</f>
        <v>6799.98</v>
      </c>
    </row>
    <row r="43" spans="2:4" x14ac:dyDescent="0.25">
      <c r="B43" s="68" t="s">
        <v>37</v>
      </c>
      <c r="C43" s="69"/>
      <c r="D43" s="70"/>
    </row>
    <row r="44" spans="2:4" x14ac:dyDescent="0.25">
      <c r="B44" s="8" t="s">
        <v>1</v>
      </c>
      <c r="C44" s="1" t="s">
        <v>24</v>
      </c>
      <c r="D44" s="9">
        <f>590+699</f>
        <v>1289</v>
      </c>
    </row>
    <row r="45" spans="2:4" ht="15.75" thickBot="1" x14ac:dyDescent="0.3">
      <c r="B45" s="54" t="s">
        <v>2</v>
      </c>
      <c r="C45" s="55" t="s">
        <v>110</v>
      </c>
      <c r="D45" s="56">
        <f>2400+1250</f>
        <v>3650</v>
      </c>
    </row>
    <row r="46" spans="2:4" ht="15.75" thickTop="1" x14ac:dyDescent="0.25"/>
    <row r="48" spans="2:4" x14ac:dyDescent="0.25">
      <c r="D48" s="53">
        <f>SUM(D1:D47)</f>
        <v>399781.68</v>
      </c>
    </row>
  </sheetData>
  <mergeCells count="15">
    <mergeCell ref="B19:D19"/>
    <mergeCell ref="B21:D21"/>
    <mergeCell ref="B2:D2"/>
    <mergeCell ref="B3:D3"/>
    <mergeCell ref="B10:D10"/>
    <mergeCell ref="B15:D15"/>
    <mergeCell ref="B16:D16"/>
    <mergeCell ref="B38:D38"/>
    <mergeCell ref="B39:D39"/>
    <mergeCell ref="B43:D43"/>
    <mergeCell ref="B22:D22"/>
    <mergeCell ref="B25:D25"/>
    <mergeCell ref="B29:D29"/>
    <mergeCell ref="B30:D30"/>
    <mergeCell ref="B35:D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opLeftCell="A11" workbookViewId="0">
      <selection activeCell="E15" sqref="A1:XFD1048576"/>
    </sheetView>
  </sheetViews>
  <sheetFormatPr defaultColWidth="9.28515625" defaultRowHeight="26.25" customHeight="1" x14ac:dyDescent="0.25"/>
  <cols>
    <col min="1" max="2" width="9.28515625" style="73"/>
    <col min="3" max="3" width="21.28515625" style="73" customWidth="1"/>
    <col min="4" max="4" width="56.5703125" style="73" customWidth="1"/>
    <col min="5" max="5" width="63.5703125" style="73" customWidth="1"/>
    <col min="6" max="16384" width="9.28515625" style="73"/>
  </cols>
  <sheetData>
    <row r="2" spans="2:5" ht="26.25" customHeight="1" thickBot="1" x14ac:dyDescent="0.3">
      <c r="B2" s="12" t="s">
        <v>100</v>
      </c>
      <c r="C2" s="72"/>
      <c r="D2" s="72"/>
      <c r="E2" s="72"/>
    </row>
    <row r="3" spans="2:5" ht="26.25" customHeight="1" thickTop="1" thickBot="1" x14ac:dyDescent="0.3">
      <c r="B3" s="13" t="s">
        <v>0</v>
      </c>
      <c r="C3" s="13" t="s">
        <v>101</v>
      </c>
      <c r="D3" s="13" t="s">
        <v>102</v>
      </c>
      <c r="E3" s="13" t="s">
        <v>103</v>
      </c>
    </row>
    <row r="4" spans="2:5" ht="26.25" customHeight="1" thickTop="1" thickBot="1" x14ac:dyDescent="0.3">
      <c r="B4" s="71">
        <v>1</v>
      </c>
      <c r="C4" s="74" t="s">
        <v>34</v>
      </c>
      <c r="D4" s="74"/>
      <c r="E4" s="74"/>
    </row>
    <row r="5" spans="2:5" ht="72" customHeight="1" thickTop="1" thickBot="1" x14ac:dyDescent="0.3">
      <c r="B5" s="71"/>
      <c r="C5" s="75" t="s">
        <v>167</v>
      </c>
      <c r="D5" s="76" t="s">
        <v>168</v>
      </c>
      <c r="E5" s="76" t="s">
        <v>169</v>
      </c>
    </row>
    <row r="6" spans="2:5" ht="108" customHeight="1" thickTop="1" thickBot="1" x14ac:dyDescent="0.3">
      <c r="B6" s="71"/>
      <c r="C6" s="76" t="s">
        <v>54</v>
      </c>
      <c r="D6" s="76" t="s">
        <v>168</v>
      </c>
      <c r="E6" s="76" t="s">
        <v>177</v>
      </c>
    </row>
    <row r="7" spans="2:5" ht="108" customHeight="1" thickTop="1" thickBot="1" x14ac:dyDescent="0.3">
      <c r="B7" s="71"/>
      <c r="C7" s="76" t="s">
        <v>170</v>
      </c>
      <c r="D7" s="76" t="s">
        <v>179</v>
      </c>
      <c r="E7" s="76" t="s">
        <v>178</v>
      </c>
    </row>
    <row r="8" spans="2:5" ht="70.5" customHeight="1" thickTop="1" thickBot="1" x14ac:dyDescent="0.3">
      <c r="B8" s="71"/>
      <c r="C8" s="75" t="s">
        <v>171</v>
      </c>
      <c r="D8" s="76" t="s">
        <v>168</v>
      </c>
      <c r="E8" s="76" t="s">
        <v>180</v>
      </c>
    </row>
    <row r="9" spans="2:5" ht="64.5" customHeight="1" thickTop="1" thickBot="1" x14ac:dyDescent="0.3">
      <c r="B9" s="71"/>
      <c r="C9" s="76" t="s">
        <v>172</v>
      </c>
      <c r="D9" s="76" t="s">
        <v>178</v>
      </c>
      <c r="E9" s="76" t="s">
        <v>178</v>
      </c>
    </row>
    <row r="10" spans="2:5" ht="54.75" customHeight="1" thickTop="1" thickBot="1" x14ac:dyDescent="0.3">
      <c r="B10" s="71"/>
      <c r="C10" s="76" t="s">
        <v>173</v>
      </c>
      <c r="D10" s="76" t="s">
        <v>168</v>
      </c>
      <c r="E10" s="76" t="s">
        <v>180</v>
      </c>
    </row>
    <row r="11" spans="2:5" ht="63.75" customHeight="1" thickTop="1" thickBot="1" x14ac:dyDescent="0.3">
      <c r="B11" s="71"/>
      <c r="C11" s="76" t="s">
        <v>174</v>
      </c>
      <c r="D11" s="76" t="s">
        <v>181</v>
      </c>
      <c r="E11" s="76" t="s">
        <v>178</v>
      </c>
    </row>
    <row r="12" spans="2:5" ht="64.5" customHeight="1" thickTop="1" thickBot="1" x14ac:dyDescent="0.3">
      <c r="B12" s="71"/>
      <c r="C12" s="76" t="s">
        <v>175</v>
      </c>
      <c r="D12" s="76" t="s">
        <v>168</v>
      </c>
      <c r="E12" s="76" t="s">
        <v>180</v>
      </c>
    </row>
    <row r="13" spans="2:5" ht="140.25" customHeight="1" thickTop="1" thickBot="1" x14ac:dyDescent="0.3">
      <c r="B13" s="71"/>
      <c r="C13" s="76" t="s">
        <v>176</v>
      </c>
      <c r="D13" s="76" t="s">
        <v>182</v>
      </c>
      <c r="E13" s="76" t="s">
        <v>183</v>
      </c>
    </row>
    <row r="14" spans="2:5" ht="145.5" customHeight="1" thickTop="1" thickBot="1" x14ac:dyDescent="0.3">
      <c r="B14" s="71"/>
      <c r="C14" s="75" t="s">
        <v>184</v>
      </c>
      <c r="D14" s="76" t="s">
        <v>185</v>
      </c>
      <c r="E14" s="76" t="s">
        <v>186</v>
      </c>
    </row>
    <row r="15" spans="2:5" ht="26.25" customHeight="1" thickTop="1" x14ac:dyDescent="0.25"/>
  </sheetData>
  <mergeCells count="1">
    <mergeCell ref="B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Ogień</vt:lpstr>
      <vt:lpstr>Elektronika</vt:lpstr>
      <vt:lpstr>Zabezpieczenia</vt:lpstr>
    </vt:vector>
  </TitlesOfParts>
  <Manager>BartekP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Inter Broker</cp:lastModifiedBy>
  <cp:lastPrinted>2016-11-30T08:45:26Z</cp:lastPrinted>
  <dcterms:created xsi:type="dcterms:W3CDTF">2012-01-13T14:07:06Z</dcterms:created>
  <dcterms:modified xsi:type="dcterms:W3CDTF">2016-11-30T10:00:41Z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