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95" windowWidth="18195" windowHeight="11400"/>
  </bookViews>
  <sheets>
    <sheet name="Ogień" sheetId="3" r:id="rId1"/>
    <sheet name="Elektronika" sheetId="4" r:id="rId2"/>
    <sheet name="Pojazdy" sheetId="5" r:id="rId3"/>
  </sheets>
  <calcPr calcId="125725"/>
</workbook>
</file>

<file path=xl/calcChain.xml><?xml version="1.0" encoding="utf-8"?>
<calcChain xmlns="http://schemas.openxmlformats.org/spreadsheetml/2006/main">
  <c r="D15" i="4"/>
  <c r="C52" i="3"/>
  <c r="C38" l="1"/>
  <c r="C47"/>
  <c r="C53" s="1"/>
  <c r="D4" i="4"/>
  <c r="C49" i="3" l="1"/>
  <c r="C37"/>
  <c r="C36"/>
  <c r="C40"/>
  <c r="C34"/>
  <c r="C15"/>
  <c r="C14"/>
  <c r="C13"/>
  <c r="C11"/>
  <c r="C33"/>
  <c r="C48"/>
  <c r="C39"/>
  <c r="C8"/>
  <c r="C50"/>
  <c r="D5" i="4"/>
  <c r="D6"/>
  <c r="D7"/>
  <c r="D8"/>
  <c r="D10"/>
  <c r="D13"/>
  <c r="D11"/>
  <c r="D12"/>
</calcChain>
</file>

<file path=xl/sharedStrings.xml><?xml version="1.0" encoding="utf-8"?>
<sst xmlns="http://schemas.openxmlformats.org/spreadsheetml/2006/main" count="222" uniqueCount="177">
  <si>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</si>
  <si>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</si>
  <si>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</si>
  <si>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</si>
  <si>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</si>
  <si>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</si>
  <si>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</si>
  <si>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</si>
  <si>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</si>
  <si>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</si>
  <si>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</si>
  <si>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</si>
  <si>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</si>
  <si>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</si>
  <si>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OC</t>
  </si>
  <si>
    <t>AC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</si>
  <si>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</si>
  <si>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</si>
  <si>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</si>
  <si>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</si>
  <si>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</si>
  <si>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</si>
  <si>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</si>
  <si>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</si>
  <si>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</si>
  <si>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</si>
  <si>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</si>
  <si>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</si>
  <si>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</si>
  <si>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</si>
  <si>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</si>
  <si>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</si>
  <si>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</si>
  <si>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Aktualna suma AC</t>
  </si>
  <si>
    <t>14.</t>
  </si>
  <si>
    <t>15.</t>
  </si>
  <si>
    <t>Rodzaj poj.mech.</t>
  </si>
  <si>
    <t>Marka i typ</t>
  </si>
  <si>
    <t>Nr fabr. lub inwent.</t>
  </si>
  <si>
    <t>Grupa KŚT</t>
  </si>
  <si>
    <t>Wart KB</t>
  </si>
  <si>
    <t>Suma ubezpieczenia w wartości księgowej brutto (KB)</t>
  </si>
  <si>
    <t>16.</t>
  </si>
  <si>
    <t>17.</t>
  </si>
  <si>
    <t>18.</t>
  </si>
  <si>
    <t>19.</t>
  </si>
  <si>
    <t>20.</t>
  </si>
  <si>
    <t>Liczba miejsc</t>
  </si>
  <si>
    <t>Pojemność</t>
  </si>
  <si>
    <t>Ładowność</t>
  </si>
  <si>
    <t>Typ, model</t>
  </si>
  <si>
    <t>Marka</t>
  </si>
  <si>
    <t>-</t>
  </si>
  <si>
    <t>Urząd Gminy w Łubnicach</t>
  </si>
  <si>
    <t>KPC6347</t>
  </si>
  <si>
    <t xml:space="preserve">Star </t>
  </si>
  <si>
    <t xml:space="preserve">pożarniczy </t>
  </si>
  <si>
    <t>EWE98HC</t>
  </si>
  <si>
    <t xml:space="preserve">Ford </t>
  </si>
  <si>
    <t>Transit Van 300M</t>
  </si>
  <si>
    <t>WF0XXXTTFXAT25400</t>
  </si>
  <si>
    <t>EWE98FG</t>
  </si>
  <si>
    <t>MAN</t>
  </si>
  <si>
    <t>TGL 12.240</t>
  </si>
  <si>
    <t>WMAN04ZZ09Y226054</t>
  </si>
  <si>
    <t>EWE98LR</t>
  </si>
  <si>
    <t>Mercedes-Benz</t>
  </si>
  <si>
    <t>Atego 1429AF</t>
  </si>
  <si>
    <t>WDB9763641L716153</t>
  </si>
  <si>
    <t>EWET300</t>
  </si>
  <si>
    <t>Transit 35M</t>
  </si>
  <si>
    <t>WF0LXXBDFL4Y89584</t>
  </si>
  <si>
    <t>EWE98LP</t>
  </si>
  <si>
    <t xml:space="preserve">Sprinter </t>
  </si>
  <si>
    <t>WDB9062551N534608</t>
  </si>
  <si>
    <t>EWE22PV</t>
  </si>
  <si>
    <t>Wiola</t>
  </si>
  <si>
    <t>W3</t>
  </si>
  <si>
    <t>przyczepa</t>
  </si>
  <si>
    <t>SUCW3E26FA2002657</t>
  </si>
  <si>
    <t>EWE98CC</t>
  </si>
  <si>
    <t>TGM 13.280</t>
  </si>
  <si>
    <t>WMAN36ZZ08Y199892</t>
  </si>
  <si>
    <t>EWEK542</t>
  </si>
  <si>
    <t xml:space="preserve">Renault </t>
  </si>
  <si>
    <t>S150</t>
  </si>
  <si>
    <t>VF6JN1A1200011909</t>
  </si>
  <si>
    <t>Urząd Gminy w Łubnicach*</t>
  </si>
  <si>
    <t>1. Urząd Gminy w Łubnicach</t>
  </si>
  <si>
    <t>do 5 lat:</t>
  </si>
  <si>
    <t>powyżej 5 lat:</t>
  </si>
  <si>
    <t>Sieć komputerowa</t>
  </si>
  <si>
    <t>Telefaksy</t>
  </si>
  <si>
    <t>Sieć telekomunikacyjna</t>
  </si>
  <si>
    <t>1973, 2010 modernizacja</t>
  </si>
  <si>
    <t xml:space="preserve">Strażnica OSP, Ludwinów </t>
  </si>
  <si>
    <t>Ogrodzenie zbiornika ppoż, Łubnice</t>
  </si>
  <si>
    <t>Budynek administracyjny</t>
  </si>
  <si>
    <t>Fotel ginekologiczny, ZOZ</t>
  </si>
  <si>
    <t>Pompy</t>
  </si>
  <si>
    <t>Wiaty przystankowe</t>
  </si>
  <si>
    <t>Budynek świetlicy, Łubnice</t>
  </si>
  <si>
    <t>Budynek świetlicy, Ludiwnów</t>
  </si>
  <si>
    <t>Budynek gospodarczy, Ludwinów</t>
  </si>
  <si>
    <t>Budynek świetlicy, Wójcin</t>
  </si>
  <si>
    <t>Budynek centrum kultury, Wójcin</t>
  </si>
  <si>
    <t>Budynek centrum kultury, Łubnice</t>
  </si>
  <si>
    <t>Kort tenisowy, Dietrzkowice</t>
  </si>
  <si>
    <t>Boisko sportowe, LZS Łubnice</t>
  </si>
  <si>
    <t>Oświetlenie, Wójcin boisko sportowe</t>
  </si>
  <si>
    <t>Ogrodzenie placu zabaw, Łubnice</t>
  </si>
  <si>
    <t>Boisko sportowe ORLIK, Łubnice</t>
  </si>
  <si>
    <t>Ogrodzenie placu zabaw, Wójcin</t>
  </si>
  <si>
    <t>Kotły i instalacje CO</t>
  </si>
  <si>
    <t>kosarka samobieżna</t>
  </si>
  <si>
    <t>VII</t>
  </si>
  <si>
    <t>Budynek magazynu OC</t>
  </si>
  <si>
    <t>Budynek szkoły podstawowej i gimnazjum, Łubnice</t>
  </si>
  <si>
    <t>Dom Nauczyciela, Łubnice</t>
  </si>
  <si>
    <t>Budynek przedszkola Dzietrzkowice</t>
  </si>
  <si>
    <t>Budynek szkoły podstawowej, Dzietrzkowice</t>
  </si>
  <si>
    <t>Budynek centrum kultury, Kolonia Dzietrzkowice</t>
  </si>
  <si>
    <t>Budynek szkoły podstawowej, Wójcin</t>
  </si>
  <si>
    <t>Dom Nauczyciela, Wójcin</t>
  </si>
  <si>
    <t>Budynek sali gimnastycznej, Łubnice</t>
  </si>
  <si>
    <t>Pojazdy wolnobieżne nieposadające tablic rejestracyjnych</t>
  </si>
  <si>
    <t>Strażnica OSP, Dzietrzkowice*</t>
  </si>
  <si>
    <t>Strażnica OSP, Kolonia Dzietrzkowice*</t>
  </si>
  <si>
    <t>Strażnica OSP, Wójcin*</t>
  </si>
  <si>
    <t>Strażnica OSP, Łubnice*</t>
  </si>
  <si>
    <t>Hydrofornia, Kolonia Dzietrzkowice*</t>
  </si>
  <si>
    <t>Hydrofornia, Wójcin*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</si>
  <si>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</si>
  <si>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</si>
  <si>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</si>
  <si>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</si>
  <si>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</si>
  <si>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</si>
  <si>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</si>
  <si>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</si>
  <si>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</si>
  <si>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</si>
  <si>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</si>
  <si>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</si>
  <si>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</si>
  <si>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</si>
  <si>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</si>
  <si>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</si>
  <si>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</si>
  <si>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</si>
  <si>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</si>
  <si>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</si>
  <si>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</si>
  <si>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</si>
  <si>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</si>
  <si>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</si>
  <si>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</si>
  <si>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Sprzęt elektroniczny starszy niż 5 lat</t>
  </si>
  <si>
    <t>Plac zabaw w Łubnicach</t>
  </si>
  <si>
    <t>2011 modernizacja</t>
  </si>
  <si>
    <t>Budynek uzdatniania wody* Łubnice</t>
  </si>
  <si>
    <t>Hydrofornia, Dzietrzkowice* planowana likwidacja: kwiecień - maj 2015</t>
  </si>
  <si>
    <t>Hydrofornia, Dzietrzkowice* planowane włączenie do użytkowania: kwiecień - maj 2015</t>
  </si>
  <si>
    <t>UWAGA: wartość brutto umowy z wykonawca</t>
  </si>
  <si>
    <t>Oczyszczalnia ścieków Budynek techniczny, Łubnice ul. Byczyńska 5*</t>
  </si>
  <si>
    <t>Boisko sportowe , Wójcin</t>
  </si>
  <si>
    <t>Plac zabaw w Wójcinie</t>
  </si>
  <si>
    <t>Plac zabaw w Dzietrzkowicach</t>
  </si>
  <si>
    <t>Hala sportowa Dzietrzkowice wraz z wyposażeniem</t>
  </si>
  <si>
    <t>Strzelnica Wójcin wraz z wyposażeniem</t>
  </si>
  <si>
    <t>Budynek socjalno - szatniowy na boisku sportowym w Wójcinie wraz z wyposażeniem</t>
  </si>
  <si>
    <t>Budynek gospodarczy obok budynku magazynu OC</t>
  </si>
  <si>
    <t>41.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</si>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</sst>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_z_ł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101BFC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2" fontId="3" fillId="0" borderId="17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left" vertical="center"/>
    </xf>
    <xf numFmtId="44" fontId="3" fillId="0" borderId="4" xfId="4" applyFont="1" applyFill="1" applyBorder="1" applyAlignment="1">
      <alignment horizontal="center" vertical="center"/>
    </xf>
    <xf numFmtId="44" fontId="4" fillId="0" borderId="0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49" fontId="3" fillId="0" borderId="4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0" fontId="2" fillId="0" borderId="4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left" vertical="center"/>
    </xf>
    <xf numFmtId="164" fontId="3" fillId="0" borderId="4" xfId="3" applyNumberFormat="1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3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9" xfId="3" applyFont="1" applyFill="1" applyBorder="1" applyAlignment="1">
      <alignment vertical="center"/>
    </xf>
    <xf numFmtId="0" fontId="2" fillId="4" borderId="10" xfId="3" applyFont="1" applyFill="1" applyBorder="1" applyAlignment="1">
      <alignment vertical="center"/>
    </xf>
    <xf numFmtId="0" fontId="2" fillId="0" borderId="11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0" fillId="0" borderId="0" xfId="0" applyBorder="1"/>
    <xf numFmtId="0" fontId="1" fillId="0" borderId="4" xfId="3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5" fontId="2" fillId="0" borderId="4" xfId="3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right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3" applyFont="1" applyBorder="1" applyAlignment="1">
      <alignment horizontal="center" vertical="center"/>
    </xf>
    <xf numFmtId="0" fontId="3" fillId="0" borderId="0" xfId="3" applyBorder="1"/>
    <xf numFmtId="44" fontId="2" fillId="0" borderId="0" xfId="4" applyFont="1" applyBorder="1" applyAlignment="1">
      <alignment horizontal="center" vertical="center"/>
    </xf>
    <xf numFmtId="44" fontId="3" fillId="0" borderId="0" xfId="4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8" fillId="0" borderId="0" xfId="0" applyFont="1" applyBorder="1"/>
    <xf numFmtId="0" fontId="1" fillId="0" borderId="0" xfId="3" applyFont="1" applyBorder="1"/>
    <xf numFmtId="0" fontId="6" fillId="0" borderId="0" xfId="0" applyFont="1" applyBorder="1"/>
    <xf numFmtId="0" fontId="1" fillId="0" borderId="0" xfId="3" applyFont="1" applyBorder="1" applyAlignment="1">
      <alignment vertical="center"/>
    </xf>
    <xf numFmtId="0" fontId="2" fillId="0" borderId="4" xfId="3" applyFont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right" vertical="center"/>
    </xf>
    <xf numFmtId="0" fontId="1" fillId="0" borderId="4" xfId="3" applyFont="1" applyBorder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 wrapText="1"/>
    </xf>
    <xf numFmtId="44" fontId="2" fillId="0" borderId="4" xfId="4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4" borderId="19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49" fontId="1" fillId="0" borderId="4" xfId="3" applyNumberFormat="1" applyFont="1" applyFill="1" applyBorder="1" applyAlignment="1">
      <alignment horizontal="center" vertical="center"/>
    </xf>
    <xf numFmtId="44" fontId="1" fillId="0" borderId="4" xfId="4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1" fillId="0" borderId="13" xfId="3" applyFont="1" applyBorder="1" applyAlignment="1">
      <alignment horizontal="center" vertical="center"/>
    </xf>
    <xf numFmtId="164" fontId="1" fillId="0" borderId="14" xfId="3" applyNumberFormat="1" applyFont="1" applyFill="1" applyBorder="1" applyAlignment="1">
      <alignment vertical="center"/>
    </xf>
    <xf numFmtId="0" fontId="1" fillId="0" borderId="4" xfId="3" applyFont="1" applyFill="1" applyBorder="1" applyAlignment="1">
      <alignment vertical="center"/>
    </xf>
    <xf numFmtId="164" fontId="1" fillId="2" borderId="14" xfId="3" applyNumberFormat="1" applyFont="1" applyFill="1" applyBorder="1" applyAlignment="1">
      <alignment vertical="center"/>
    </xf>
    <xf numFmtId="0" fontId="1" fillId="0" borderId="6" xfId="3" applyFont="1" applyBorder="1"/>
    <xf numFmtId="0" fontId="6" fillId="0" borderId="20" xfId="0" applyFont="1" applyBorder="1"/>
    <xf numFmtId="0" fontId="1" fillId="0" borderId="2" xfId="1" applyFont="1" applyFill="1" applyBorder="1" applyAlignment="1">
      <alignment vertical="center"/>
    </xf>
    <xf numFmtId="0" fontId="3" fillId="0" borderId="21" xfId="1" applyNumberFormat="1" applyFont="1" applyFill="1" applyBorder="1" applyAlignment="1">
      <alignment horizontal="center" vertical="center"/>
    </xf>
    <xf numFmtId="0" fontId="1" fillId="0" borderId="21" xfId="1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vertical="center"/>
    </xf>
    <xf numFmtId="2" fontId="3" fillId="0" borderId="21" xfId="1" applyNumberFormat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164" fontId="3" fillId="6" borderId="17" xfId="1" applyNumberFormat="1" applyFont="1" applyFill="1" applyBorder="1" applyAlignment="1">
      <alignment horizontal="right" vertical="center"/>
    </xf>
    <xf numFmtId="164" fontId="3" fillId="5" borderId="2" xfId="1" applyNumberFormat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164" fontId="3" fillId="7" borderId="2" xfId="1" applyNumberFormat="1" applyFont="1" applyFill="1" applyBorder="1" applyAlignment="1">
      <alignment vertical="center"/>
    </xf>
    <xf numFmtId="0" fontId="1" fillId="0" borderId="4" xfId="3" applyFont="1" applyFill="1" applyBorder="1" applyAlignment="1">
      <alignment horizontal="left" vertical="center"/>
    </xf>
    <xf numFmtId="0" fontId="1" fillId="0" borderId="2" xfId="1" applyFont="1" applyFill="1" applyBorder="1" applyAlignment="1">
      <alignment vertical="center" wrapText="1"/>
    </xf>
    <xf numFmtId="0" fontId="1" fillId="0" borderId="17" xfId="1" applyFont="1" applyFill="1" applyBorder="1" applyAlignment="1">
      <alignment vertical="center"/>
    </xf>
    <xf numFmtId="2" fontId="7" fillId="0" borderId="2" xfId="1" applyNumberFormat="1" applyFont="1" applyFill="1" applyBorder="1" applyAlignment="1">
      <alignment horizontal="center" vertical="center"/>
    </xf>
    <xf numFmtId="164" fontId="3" fillId="5" borderId="21" xfId="1" applyNumberFormat="1" applyFont="1" applyFill="1" applyBorder="1" applyAlignment="1">
      <alignment horizontal="right" vertical="center"/>
    </xf>
    <xf numFmtId="164" fontId="3" fillId="5" borderId="2" xfId="1" applyNumberFormat="1" applyFont="1" applyFill="1" applyBorder="1" applyAlignment="1">
      <alignment horizontal="right" vertical="center"/>
    </xf>
    <xf numFmtId="0" fontId="1" fillId="0" borderId="7" xfId="1" applyFont="1" applyFill="1" applyBorder="1" applyAlignment="1">
      <alignment vertical="center"/>
    </xf>
    <xf numFmtId="164" fontId="3" fillId="6" borderId="7" xfId="1" applyNumberFormat="1" applyFont="1" applyFill="1" applyBorder="1" applyAlignment="1">
      <alignment horizontal="right" vertical="center"/>
    </xf>
    <xf numFmtId="2" fontId="3" fillId="0" borderId="7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164" fontId="1" fillId="5" borderId="2" xfId="1" applyNumberFormat="1" applyFont="1" applyFill="1" applyBorder="1" applyAlignment="1">
      <alignment horizontal="right" vertical="center"/>
    </xf>
    <xf numFmtId="2" fontId="1" fillId="0" borderId="2" xfId="1" applyNumberFormat="1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164" fontId="1" fillId="0" borderId="2" xfId="1" applyNumberFormat="1" applyFont="1" applyFill="1" applyBorder="1" applyAlignment="1">
      <alignment vertical="center"/>
    </xf>
    <xf numFmtId="164" fontId="0" fillId="0" borderId="0" xfId="0" applyNumberFormat="1" applyBorder="1"/>
    <xf numFmtId="164" fontId="3" fillId="0" borderId="0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3" borderId="13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center"/>
    </xf>
    <xf numFmtId="0" fontId="2" fillId="3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3"/>
    <cellStyle name="Walutowy 2" xfId="2"/>
    <cellStyle name="Walutowy 3" xfId="4"/>
  </cellStyles>
  <dxfs count="0"/>
  <tableStyles count="0" defaultTableStyle="TableStyleMedium2" defaultPivotStyle="PivotStyleLight16"/>
  <colors>
    <mruColors>
      <color rgb="FF101BFC"/>
      <color rgb="FF99CCFF"/>
      <color rgb="FFFFFFFF"/>
      <color rgb="FF00CCFF"/>
      <color rgb="FF66FFFF"/>
      <color rgb="FF11A2FB"/>
      <color rgb="FF11F0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3"/>
  <sheetViews>
    <sheetView tabSelected="1" view="pageBreakPreview" zoomScale="80" zoomScaleNormal="90" zoomScaleSheetLayoutView="80" workbookViewId="0">
      <selection activeCell="D51" sqref="D51"/>
    </sheetView>
  </sheetViews>
  <sheetFormatPr defaultRowHeight="15"/>
  <cols>
    <col min="1" max="1" width="4.7109375" style="31" bestFit="1" customWidth="1"/>
    <col min="2" max="2" width="52.5703125" style="31" customWidth="1"/>
    <col min="3" max="3" width="22.7109375" style="31" customWidth="1"/>
    <col min="4" max="4" width="15" style="31" customWidth="1"/>
    <col min="5" max="5" width="14.28515625" style="31" customWidth="1"/>
    <col min="6" max="6" width="12.85546875" style="31" customWidth="1"/>
    <col min="7" max="7" width="11.140625" style="31" customWidth="1"/>
    <col min="8" max="8" width="14.140625" style="31" customWidth="1"/>
    <col min="9" max="9" width="11.140625" style="31" customWidth="1"/>
    <col min="10" max="16384" width="9.140625" style="31"/>
  </cols>
  <sheetData>
    <row r="1" spans="1:9" ht="16.5" thickTop="1" thickBot="1">
      <c r="A1" s="37" t="s">
        <v>1</v>
      </c>
      <c r="B1" s="38" t="s">
        <v>53</v>
      </c>
      <c r="C1" s="39"/>
      <c r="D1" s="40"/>
      <c r="E1" s="41"/>
      <c r="F1" s="101" t="s">
        <v>16</v>
      </c>
      <c r="G1" s="101"/>
      <c r="H1" s="101"/>
      <c r="I1" s="101"/>
    </row>
    <row r="2" spans="1:9" ht="60.75" customHeight="1" thickTop="1" thickBot="1">
      <c r="A2" s="33" t="s">
        <v>0</v>
      </c>
      <c r="B2" s="33" t="s">
        <v>17</v>
      </c>
      <c r="C2" s="25" t="s">
        <v>41</v>
      </c>
      <c r="D2" s="2" t="s">
        <v>18</v>
      </c>
      <c r="E2" s="36" t="s">
        <v>19</v>
      </c>
      <c r="F2" s="33" t="s">
        <v>20</v>
      </c>
      <c r="G2" s="33" t="s">
        <v>21</v>
      </c>
      <c r="H2" s="33" t="s">
        <v>22</v>
      </c>
      <c r="I2" s="1" t="s">
        <v>23</v>
      </c>
    </row>
    <row r="3" spans="1:9" ht="15.75" thickTop="1">
      <c r="A3" s="23" t="s">
        <v>1</v>
      </c>
      <c r="B3" s="72" t="s">
        <v>97</v>
      </c>
      <c r="C3" s="79">
        <v>281646.40000000002</v>
      </c>
      <c r="D3" s="3"/>
      <c r="E3" s="4">
        <v>1984</v>
      </c>
      <c r="F3" s="5"/>
      <c r="G3" s="5"/>
      <c r="H3" s="5"/>
      <c r="I3" s="5"/>
    </row>
    <row r="4" spans="1:9">
      <c r="A4" s="23" t="s">
        <v>2</v>
      </c>
      <c r="B4" s="72" t="s">
        <v>116</v>
      </c>
      <c r="C4" s="79">
        <v>39071.57</v>
      </c>
      <c r="D4" s="3"/>
      <c r="E4" s="4">
        <v>1990</v>
      </c>
      <c r="F4" s="5"/>
      <c r="G4" s="5"/>
      <c r="H4" s="5"/>
      <c r="I4" s="5"/>
    </row>
    <row r="5" spans="1:9">
      <c r="A5" s="23" t="s">
        <v>3</v>
      </c>
      <c r="B5" s="72" t="s">
        <v>171</v>
      </c>
      <c r="C5" s="79">
        <v>35000</v>
      </c>
      <c r="D5" s="3"/>
      <c r="E5" s="4"/>
      <c r="F5" s="5"/>
      <c r="G5" s="5"/>
      <c r="H5" s="5"/>
      <c r="I5" s="5"/>
    </row>
    <row r="6" spans="1:9">
      <c r="A6" s="23" t="s">
        <v>4</v>
      </c>
      <c r="B6" s="75" t="s">
        <v>126</v>
      </c>
      <c r="C6" s="86">
        <v>300000</v>
      </c>
      <c r="D6" s="76"/>
      <c r="E6" s="73"/>
      <c r="F6" s="77"/>
      <c r="G6" s="5"/>
      <c r="H6" s="5"/>
      <c r="I6" s="5"/>
    </row>
    <row r="7" spans="1:9">
      <c r="A7" s="23" t="s">
        <v>5</v>
      </c>
      <c r="B7" s="75" t="s">
        <v>127</v>
      </c>
      <c r="C7" s="86">
        <v>100000</v>
      </c>
      <c r="D7" s="76"/>
      <c r="E7" s="73">
        <v>1973</v>
      </c>
      <c r="F7" s="77"/>
      <c r="G7" s="5"/>
      <c r="H7" s="5"/>
      <c r="I7" s="5"/>
    </row>
    <row r="8" spans="1:9">
      <c r="A8" s="23" t="s">
        <v>6</v>
      </c>
      <c r="B8" s="72" t="s">
        <v>95</v>
      </c>
      <c r="C8" s="79">
        <f>30000+260474.13+3000</f>
        <v>293474.13</v>
      </c>
      <c r="D8" s="3"/>
      <c r="E8" s="74" t="s">
        <v>94</v>
      </c>
      <c r="F8" s="5"/>
      <c r="G8" s="5"/>
      <c r="H8" s="5"/>
      <c r="I8" s="5"/>
    </row>
    <row r="9" spans="1:9">
      <c r="A9" s="23" t="s">
        <v>7</v>
      </c>
      <c r="B9" s="72" t="s">
        <v>128</v>
      </c>
      <c r="C9" s="87">
        <v>800000</v>
      </c>
      <c r="D9" s="3"/>
      <c r="E9" s="4">
        <v>2009</v>
      </c>
      <c r="F9" s="5"/>
      <c r="G9" s="5"/>
      <c r="H9" s="5"/>
      <c r="I9" s="5"/>
    </row>
    <row r="10" spans="1:9">
      <c r="A10" s="23" t="s">
        <v>8</v>
      </c>
      <c r="B10" s="72" t="s">
        <v>129</v>
      </c>
      <c r="C10" s="87">
        <v>250000</v>
      </c>
      <c r="D10" s="3"/>
      <c r="E10" s="4"/>
      <c r="F10" s="5"/>
      <c r="G10" s="5"/>
      <c r="H10" s="5"/>
      <c r="I10" s="5"/>
    </row>
    <row r="11" spans="1:9">
      <c r="A11" s="23" t="s">
        <v>9</v>
      </c>
      <c r="B11" s="72" t="s">
        <v>101</v>
      </c>
      <c r="C11" s="79">
        <f>127843.19</f>
        <v>127843.19</v>
      </c>
      <c r="E11" s="4"/>
      <c r="F11" s="5"/>
      <c r="G11" s="5"/>
      <c r="H11" s="5"/>
      <c r="I11" s="5"/>
    </row>
    <row r="12" spans="1:9">
      <c r="A12" s="23" t="s">
        <v>10</v>
      </c>
      <c r="B12" s="72" t="s">
        <v>102</v>
      </c>
      <c r="C12" s="79">
        <v>7976.3</v>
      </c>
      <c r="D12" s="3"/>
      <c r="E12" s="4"/>
      <c r="F12" s="5"/>
      <c r="G12" s="5"/>
      <c r="H12" s="5"/>
      <c r="I12" s="5"/>
    </row>
    <row r="13" spans="1:9">
      <c r="A13" s="23" t="s">
        <v>11</v>
      </c>
      <c r="B13" s="72" t="s">
        <v>103</v>
      </c>
      <c r="C13" s="79">
        <f>3673.99</f>
        <v>3673.99</v>
      </c>
      <c r="D13" s="3"/>
      <c r="E13" s="4"/>
      <c r="F13" s="5"/>
      <c r="G13" s="5"/>
      <c r="H13" s="5"/>
      <c r="I13" s="5"/>
    </row>
    <row r="14" spans="1:9">
      <c r="A14" s="23" t="s">
        <v>12</v>
      </c>
      <c r="B14" s="72" t="s">
        <v>104</v>
      </c>
      <c r="C14" s="79">
        <f>43070.1</f>
        <v>43070.1</v>
      </c>
      <c r="D14" s="85"/>
      <c r="E14" s="4"/>
      <c r="F14" s="5"/>
      <c r="G14" s="5"/>
      <c r="H14" s="5"/>
      <c r="I14" s="5"/>
    </row>
    <row r="15" spans="1:9">
      <c r="A15" s="23" t="s">
        <v>13</v>
      </c>
      <c r="B15" s="72" t="s">
        <v>105</v>
      </c>
      <c r="C15" s="79">
        <f>859327.34</f>
        <v>859327.34</v>
      </c>
      <c r="D15" s="3"/>
      <c r="E15" s="4">
        <v>2009</v>
      </c>
      <c r="F15" s="5"/>
      <c r="G15" s="5"/>
      <c r="H15" s="5"/>
      <c r="I15" s="5"/>
    </row>
    <row r="16" spans="1:9">
      <c r="A16" s="23" t="s">
        <v>34</v>
      </c>
      <c r="B16" s="72" t="s">
        <v>106</v>
      </c>
      <c r="C16" s="79">
        <v>1047497.5</v>
      </c>
      <c r="D16" s="3"/>
      <c r="E16" s="93" t="s">
        <v>159</v>
      </c>
      <c r="F16" s="5"/>
      <c r="G16" s="5"/>
      <c r="H16" s="5"/>
      <c r="I16" s="5"/>
    </row>
    <row r="17" spans="1:9">
      <c r="A17" s="23" t="s">
        <v>35</v>
      </c>
      <c r="B17" s="72" t="s">
        <v>121</v>
      </c>
      <c r="C17" s="79">
        <v>1073814.1399999999</v>
      </c>
      <c r="D17" s="3"/>
      <c r="E17" s="4"/>
      <c r="F17" s="5"/>
      <c r="G17" s="5"/>
      <c r="H17" s="5"/>
      <c r="I17" s="5"/>
    </row>
    <row r="18" spans="1:9">
      <c r="A18" s="23" t="s">
        <v>42</v>
      </c>
      <c r="B18" s="72" t="s">
        <v>117</v>
      </c>
      <c r="C18" s="79">
        <v>403773.89</v>
      </c>
      <c r="D18" s="3"/>
      <c r="E18" s="4"/>
      <c r="F18" s="5"/>
      <c r="G18" s="5"/>
      <c r="H18" s="5"/>
      <c r="I18" s="5"/>
    </row>
    <row r="19" spans="1:9">
      <c r="A19" s="23" t="s">
        <v>43</v>
      </c>
      <c r="B19" s="72" t="s">
        <v>124</v>
      </c>
      <c r="C19" s="79">
        <v>762058.87</v>
      </c>
      <c r="D19" s="3"/>
      <c r="E19" s="4"/>
      <c r="F19" s="5"/>
      <c r="G19" s="5"/>
      <c r="H19" s="5"/>
      <c r="I19" s="5"/>
    </row>
    <row r="20" spans="1:9">
      <c r="A20" s="23" t="s">
        <v>44</v>
      </c>
      <c r="B20" s="72" t="s">
        <v>122</v>
      </c>
      <c r="C20" s="79">
        <v>1209009.2</v>
      </c>
      <c r="D20" s="3"/>
      <c r="E20" s="4"/>
      <c r="F20" s="5"/>
      <c r="G20" s="5"/>
      <c r="H20" s="5"/>
      <c r="I20" s="5"/>
    </row>
    <row r="21" spans="1:9">
      <c r="A21" s="23" t="s">
        <v>45</v>
      </c>
      <c r="B21" s="72" t="s">
        <v>120</v>
      </c>
      <c r="C21" s="79">
        <v>727320.81</v>
      </c>
      <c r="D21" s="3"/>
      <c r="E21" s="4"/>
      <c r="F21" s="5"/>
      <c r="G21" s="5"/>
      <c r="H21" s="5"/>
      <c r="I21" s="5"/>
    </row>
    <row r="22" spans="1:9">
      <c r="A22" s="23" t="s">
        <v>46</v>
      </c>
      <c r="B22" s="72" t="s">
        <v>119</v>
      </c>
      <c r="C22" s="79">
        <v>336575.89</v>
      </c>
      <c r="D22" s="3"/>
      <c r="E22" s="4"/>
      <c r="F22" s="5"/>
      <c r="G22" s="5"/>
      <c r="H22" s="5"/>
      <c r="I22" s="5"/>
    </row>
    <row r="23" spans="1:9">
      <c r="A23" s="23" t="s">
        <v>132</v>
      </c>
      <c r="B23" s="72" t="s">
        <v>118</v>
      </c>
      <c r="C23" s="79">
        <v>29064.1</v>
      </c>
      <c r="D23" s="3"/>
      <c r="E23" s="4"/>
      <c r="F23" s="5"/>
      <c r="G23" s="5"/>
      <c r="H23" s="5"/>
      <c r="I23" s="5"/>
    </row>
    <row r="24" spans="1:9">
      <c r="A24" s="23" t="s">
        <v>133</v>
      </c>
      <c r="B24" s="72" t="s">
        <v>123</v>
      </c>
      <c r="C24" s="79">
        <v>31072.400000000001</v>
      </c>
      <c r="D24" s="3"/>
      <c r="E24" s="4"/>
      <c r="F24" s="5"/>
      <c r="G24" s="5"/>
      <c r="H24" s="5"/>
      <c r="I24" s="5"/>
    </row>
    <row r="25" spans="1:9">
      <c r="A25" s="23" t="s">
        <v>134</v>
      </c>
      <c r="B25" s="72" t="s">
        <v>160</v>
      </c>
      <c r="C25" s="87">
        <v>279379</v>
      </c>
      <c r="D25" s="3"/>
      <c r="E25" s="4">
        <v>2008</v>
      </c>
      <c r="F25" s="5"/>
      <c r="G25" s="5"/>
      <c r="H25" s="5"/>
      <c r="I25" s="5"/>
    </row>
    <row r="26" spans="1:9" ht="30">
      <c r="A26" s="23" t="s">
        <v>135</v>
      </c>
      <c r="B26" s="97" t="s">
        <v>161</v>
      </c>
      <c r="C26" s="94">
        <v>50000</v>
      </c>
      <c r="D26" s="95"/>
      <c r="E26" s="93"/>
      <c r="F26" s="23"/>
      <c r="G26" s="23"/>
      <c r="H26" s="23"/>
      <c r="I26" s="23"/>
    </row>
    <row r="27" spans="1:9" ht="51">
      <c r="A27" s="23" t="s">
        <v>136</v>
      </c>
      <c r="B27" s="97" t="s">
        <v>162</v>
      </c>
      <c r="C27" s="94">
        <v>3354066.77</v>
      </c>
      <c r="D27" s="96" t="s">
        <v>163</v>
      </c>
      <c r="E27" s="93"/>
      <c r="F27" s="23"/>
      <c r="G27" s="23"/>
      <c r="H27" s="23"/>
      <c r="I27" s="23"/>
    </row>
    <row r="28" spans="1:9">
      <c r="A28" s="23" t="s">
        <v>137</v>
      </c>
      <c r="B28" s="72" t="s">
        <v>130</v>
      </c>
      <c r="C28" s="87">
        <v>40000</v>
      </c>
      <c r="D28" s="3"/>
      <c r="E28" s="4"/>
      <c r="F28" s="5"/>
      <c r="G28" s="5"/>
      <c r="H28" s="5"/>
      <c r="I28" s="5"/>
    </row>
    <row r="29" spans="1:9">
      <c r="A29" s="23" t="s">
        <v>138</v>
      </c>
      <c r="B29" s="72" t="s">
        <v>131</v>
      </c>
      <c r="C29" s="87">
        <v>30000</v>
      </c>
      <c r="D29" s="3"/>
      <c r="E29" s="4"/>
      <c r="F29" s="5"/>
      <c r="G29" s="5"/>
      <c r="H29" s="5"/>
      <c r="I29" s="5"/>
    </row>
    <row r="30" spans="1:9" ht="25.5">
      <c r="A30" s="23" t="s">
        <v>139</v>
      </c>
      <c r="B30" s="83" t="s">
        <v>164</v>
      </c>
      <c r="C30" s="87">
        <v>1085810</v>
      </c>
      <c r="D30" s="3"/>
      <c r="E30" s="4"/>
      <c r="F30" s="5"/>
      <c r="G30" s="5"/>
      <c r="H30" s="5"/>
      <c r="I30" s="5"/>
    </row>
    <row r="31" spans="1:9" ht="25.5">
      <c r="A31" s="23" t="s">
        <v>140</v>
      </c>
      <c r="B31" s="83" t="s">
        <v>164</v>
      </c>
      <c r="C31" s="87">
        <v>563801</v>
      </c>
      <c r="D31" s="3"/>
      <c r="E31" s="4"/>
      <c r="F31" s="5"/>
      <c r="G31" s="5"/>
      <c r="H31" s="5"/>
      <c r="I31" s="5"/>
    </row>
    <row r="32" spans="1:9">
      <c r="A32" s="23" t="s">
        <v>141</v>
      </c>
      <c r="B32" s="72" t="s">
        <v>107</v>
      </c>
      <c r="C32" s="81">
        <v>7296.3</v>
      </c>
      <c r="D32" s="3"/>
      <c r="E32" s="4"/>
      <c r="F32" s="5"/>
      <c r="G32" s="5"/>
      <c r="H32" s="5"/>
      <c r="I32" s="5"/>
    </row>
    <row r="33" spans="1:9">
      <c r="A33" s="23" t="s">
        <v>142</v>
      </c>
      <c r="B33" s="72" t="s">
        <v>100</v>
      </c>
      <c r="C33" s="81">
        <f>8850+12200+9990</f>
        <v>31040</v>
      </c>
      <c r="D33" s="3"/>
      <c r="E33" s="4"/>
      <c r="F33" s="5"/>
      <c r="G33" s="5"/>
      <c r="H33" s="5"/>
      <c r="I33" s="5"/>
    </row>
    <row r="34" spans="1:9">
      <c r="A34" s="23" t="s">
        <v>143</v>
      </c>
      <c r="B34" s="72" t="s">
        <v>108</v>
      </c>
      <c r="C34" s="81">
        <f>12600</f>
        <v>12600</v>
      </c>
      <c r="D34" s="3"/>
      <c r="E34" s="4"/>
      <c r="F34" s="5"/>
      <c r="G34" s="5"/>
      <c r="H34" s="5"/>
      <c r="I34" s="5"/>
    </row>
    <row r="35" spans="1:9">
      <c r="A35" s="23" t="s">
        <v>144</v>
      </c>
      <c r="B35" s="72" t="s">
        <v>111</v>
      </c>
      <c r="C35" s="81">
        <v>1308288.8999999999</v>
      </c>
      <c r="D35" s="3"/>
      <c r="E35" s="4">
        <v>2011</v>
      </c>
      <c r="F35" s="5"/>
      <c r="G35" s="5"/>
      <c r="H35" s="5"/>
      <c r="I35" s="5"/>
    </row>
    <row r="36" spans="1:9">
      <c r="A36" s="23" t="s">
        <v>145</v>
      </c>
      <c r="B36" s="72" t="s">
        <v>110</v>
      </c>
      <c r="C36" s="81">
        <f>9577</f>
        <v>9577</v>
      </c>
      <c r="D36" s="3"/>
      <c r="E36" s="4"/>
      <c r="F36" s="5"/>
      <c r="G36" s="5"/>
      <c r="H36" s="5"/>
      <c r="I36" s="5"/>
    </row>
    <row r="37" spans="1:9">
      <c r="A37" s="23" t="s">
        <v>146</v>
      </c>
      <c r="B37" s="72" t="s">
        <v>112</v>
      </c>
      <c r="C37" s="81">
        <f>15990.89</f>
        <v>15990.89</v>
      </c>
      <c r="D37" s="3"/>
      <c r="E37" s="4"/>
      <c r="F37" s="5"/>
      <c r="G37" s="5"/>
      <c r="H37" s="5"/>
      <c r="I37" s="5"/>
    </row>
    <row r="38" spans="1:9">
      <c r="A38" s="23" t="s">
        <v>147</v>
      </c>
      <c r="B38" s="72" t="s">
        <v>158</v>
      </c>
      <c r="C38" s="81">
        <f>52007.56</f>
        <v>52007.56</v>
      </c>
      <c r="D38" s="3"/>
      <c r="E38" s="4">
        <v>2010</v>
      </c>
      <c r="F38" s="5"/>
      <c r="G38" s="5"/>
      <c r="H38" s="5"/>
      <c r="I38" s="5"/>
    </row>
    <row r="39" spans="1:9">
      <c r="A39" s="23" t="s">
        <v>148</v>
      </c>
      <c r="B39" s="72" t="s">
        <v>96</v>
      </c>
      <c r="C39" s="81">
        <f>4694</f>
        <v>4694</v>
      </c>
      <c r="D39" s="3"/>
      <c r="E39" s="4"/>
      <c r="F39" s="5"/>
      <c r="G39" s="5"/>
      <c r="H39" s="5"/>
      <c r="I39" s="5"/>
    </row>
    <row r="40" spans="1:9">
      <c r="A40" s="23" t="s">
        <v>149</v>
      </c>
      <c r="B40" s="72" t="s">
        <v>109</v>
      </c>
      <c r="C40" s="81">
        <f>46747.93</f>
        <v>46747.93</v>
      </c>
      <c r="D40" s="3"/>
      <c r="E40" s="4">
        <v>2008</v>
      </c>
      <c r="F40" s="5"/>
      <c r="G40" s="5"/>
      <c r="H40" s="5"/>
      <c r="I40" s="5"/>
    </row>
    <row r="41" spans="1:9">
      <c r="A41" s="23" t="s">
        <v>150</v>
      </c>
      <c r="B41" s="72" t="s">
        <v>165</v>
      </c>
      <c r="C41" s="64"/>
      <c r="D41" s="3"/>
      <c r="E41" s="4"/>
      <c r="F41" s="5"/>
      <c r="G41" s="5"/>
      <c r="H41" s="5"/>
      <c r="I41" s="5"/>
    </row>
    <row r="42" spans="1:9">
      <c r="A42" s="23" t="s">
        <v>151</v>
      </c>
      <c r="B42" s="72" t="s">
        <v>168</v>
      </c>
      <c r="C42" s="98">
        <v>3020000</v>
      </c>
      <c r="D42" s="3"/>
      <c r="E42" s="4"/>
      <c r="F42" s="5"/>
      <c r="G42" s="5"/>
      <c r="H42" s="5"/>
      <c r="I42" s="5"/>
    </row>
    <row r="43" spans="1:9">
      <c r="A43" s="23" t="s">
        <v>172</v>
      </c>
      <c r="B43" s="72" t="s">
        <v>169</v>
      </c>
      <c r="C43" s="98">
        <v>125000</v>
      </c>
      <c r="D43" s="3"/>
      <c r="E43" s="4"/>
      <c r="F43" s="5"/>
      <c r="G43" s="5"/>
      <c r="H43" s="5"/>
      <c r="I43" s="5"/>
    </row>
    <row r="44" spans="1:9" s="42" customFormat="1">
      <c r="A44" s="23" t="s">
        <v>152</v>
      </c>
      <c r="B44" s="72" t="s">
        <v>166</v>
      </c>
      <c r="C44" s="98">
        <v>70000</v>
      </c>
      <c r="D44" s="3"/>
      <c r="E44" s="4">
        <v>2012</v>
      </c>
      <c r="F44" s="5"/>
      <c r="G44" s="5"/>
      <c r="H44" s="5"/>
      <c r="I44" s="5"/>
    </row>
    <row r="45" spans="1:9" s="42" customFormat="1">
      <c r="A45" s="23" t="s">
        <v>153</v>
      </c>
      <c r="B45" s="72" t="s">
        <v>167</v>
      </c>
      <c r="C45" s="98">
        <v>117848</v>
      </c>
      <c r="D45" s="3"/>
      <c r="E45" s="4">
        <v>2012</v>
      </c>
      <c r="F45" s="5"/>
      <c r="G45" s="5"/>
      <c r="H45" s="5"/>
      <c r="I45" s="5"/>
    </row>
    <row r="46" spans="1:9" s="42" customFormat="1" ht="25.5">
      <c r="A46" s="23" t="s">
        <v>154</v>
      </c>
      <c r="B46" s="83" t="s">
        <v>170</v>
      </c>
      <c r="C46" s="98">
        <v>209100</v>
      </c>
      <c r="D46" s="3"/>
      <c r="E46" s="4">
        <v>2012</v>
      </c>
      <c r="F46" s="5"/>
      <c r="G46" s="5"/>
      <c r="H46" s="5"/>
      <c r="I46" s="5"/>
    </row>
    <row r="47" spans="1:9">
      <c r="A47" s="23" t="s">
        <v>155</v>
      </c>
      <c r="B47" s="72" t="s">
        <v>125</v>
      </c>
      <c r="C47" s="80">
        <f>SUM(Pojazdy!F16:F18)</f>
        <v>19754</v>
      </c>
      <c r="D47" s="3"/>
      <c r="E47" s="4"/>
      <c r="F47" s="5"/>
      <c r="G47" s="5"/>
      <c r="H47" s="5"/>
      <c r="I47" s="5"/>
    </row>
    <row r="48" spans="1:9">
      <c r="A48" s="23" t="s">
        <v>156</v>
      </c>
      <c r="B48" s="72" t="s">
        <v>99</v>
      </c>
      <c r="C48" s="80">
        <f>2800+21154.8</f>
        <v>23954.799999999999</v>
      </c>
      <c r="D48" s="3"/>
      <c r="E48" s="4"/>
      <c r="F48" s="5"/>
      <c r="G48" s="5"/>
      <c r="H48" s="5"/>
      <c r="I48" s="5"/>
    </row>
    <row r="49" spans="1:12">
      <c r="A49" s="23" t="s">
        <v>173</v>
      </c>
      <c r="B49" s="72" t="s">
        <v>113</v>
      </c>
      <c r="C49" s="53">
        <f>71826+4252.34+3520.01+19685.92+14983.6+331034</f>
        <v>445301.87</v>
      </c>
      <c r="D49" s="3"/>
      <c r="E49" s="4"/>
      <c r="F49" s="5"/>
      <c r="G49" s="5"/>
      <c r="H49" s="5"/>
      <c r="I49" s="5"/>
    </row>
    <row r="50" spans="1:12">
      <c r="A50" s="23" t="s">
        <v>174</v>
      </c>
      <c r="B50" s="72" t="s">
        <v>98</v>
      </c>
      <c r="C50" s="53">
        <f>2440</f>
        <v>2440</v>
      </c>
      <c r="D50" s="3"/>
      <c r="E50" s="4"/>
      <c r="F50" s="5"/>
      <c r="G50" s="5"/>
      <c r="H50" s="5"/>
      <c r="I50" s="5"/>
    </row>
    <row r="51" spans="1:12">
      <c r="A51" s="23" t="s">
        <v>175</v>
      </c>
      <c r="B51" s="88" t="s">
        <v>157</v>
      </c>
      <c r="C51" s="89">
        <v>167894.52</v>
      </c>
      <c r="D51" s="90"/>
      <c r="E51" s="91"/>
      <c r="F51" s="92"/>
      <c r="G51" s="92"/>
      <c r="H51" s="92"/>
      <c r="I51" s="92"/>
    </row>
    <row r="52" spans="1:12" ht="15.75" thickBot="1">
      <c r="A52" s="23" t="s">
        <v>176</v>
      </c>
      <c r="B52" s="84" t="s">
        <v>24</v>
      </c>
      <c r="C52" s="78">
        <f>7370+4684+2899.98+650+4880+3890+450+13224+6200+2100+7250+2100+1510+473.36+1342+427.12+657.29+825.99+392.7+3266.73+184493.94+22294.5+40774.91+30989.78</f>
        <v>343146.30000000005</v>
      </c>
      <c r="D52" s="6"/>
      <c r="E52" s="7"/>
      <c r="F52" s="8"/>
      <c r="G52" s="8"/>
      <c r="H52" s="8"/>
      <c r="I52" s="8"/>
    </row>
    <row r="53" spans="1:12" ht="15.75" customHeight="1" thickTop="1">
      <c r="A53" s="35"/>
      <c r="B53" s="35"/>
      <c r="C53" s="100">
        <f>SUM(C3:C52)</f>
        <v>20197008.660000004</v>
      </c>
      <c r="D53" s="35"/>
      <c r="E53" s="35"/>
      <c r="F53" s="35"/>
      <c r="G53" s="35"/>
      <c r="H53" s="35"/>
      <c r="I53" s="35"/>
      <c r="J53" s="35"/>
      <c r="K53" s="35"/>
      <c r="L53" s="35"/>
    </row>
  </sheetData>
  <mergeCells count="1">
    <mergeCell ref="F1:I1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topLeftCell="B1" zoomScale="130" zoomScaleNormal="130" workbookViewId="0">
      <selection activeCell="D16" sqref="D16"/>
    </sheetView>
  </sheetViews>
  <sheetFormatPr defaultRowHeight="15"/>
  <cols>
    <col min="1" max="1" width="9.140625" style="31"/>
    <col min="2" max="2" width="3.85546875" style="31" bestFit="1" customWidth="1"/>
    <col min="3" max="3" width="35.85546875" style="31" bestFit="1" customWidth="1"/>
    <col min="4" max="4" width="25.42578125" style="31" customWidth="1"/>
    <col min="5" max="5" width="12.5703125" style="31" bestFit="1" customWidth="1"/>
    <col min="6" max="16384" width="9.140625" style="31"/>
  </cols>
  <sheetData>
    <row r="1" spans="1:6" s="50" customFormat="1" ht="39" customHeight="1" thickTop="1">
      <c r="A1" s="48"/>
      <c r="B1" s="28" t="s">
        <v>0</v>
      </c>
      <c r="C1" s="29" t="s">
        <v>17</v>
      </c>
      <c r="D1" s="30" t="s">
        <v>25</v>
      </c>
      <c r="E1" s="49"/>
    </row>
    <row r="2" spans="1:6" s="50" customFormat="1">
      <c r="B2" s="102" t="s">
        <v>88</v>
      </c>
      <c r="C2" s="103"/>
      <c r="D2" s="104"/>
      <c r="E2" s="49"/>
    </row>
    <row r="3" spans="1:6" s="50" customFormat="1">
      <c r="B3" s="105" t="s">
        <v>89</v>
      </c>
      <c r="C3" s="106"/>
      <c r="D3" s="107"/>
      <c r="E3" s="49"/>
    </row>
    <row r="4" spans="1:6" s="50" customFormat="1">
      <c r="B4" s="66" t="s">
        <v>1</v>
      </c>
      <c r="C4" s="24" t="s">
        <v>26</v>
      </c>
      <c r="D4" s="67">
        <f>2020+997+700+185+880+880+360+3750+2439.5+2439.5</f>
        <v>14651</v>
      </c>
      <c r="E4" s="70"/>
      <c r="F4" s="71"/>
    </row>
    <row r="5" spans="1:6" s="50" customFormat="1">
      <c r="B5" s="66" t="s">
        <v>2</v>
      </c>
      <c r="C5" s="68" t="s">
        <v>28</v>
      </c>
      <c r="D5" s="67">
        <f>5449.74+5268.41+4600+7307.8</f>
        <v>22625.95</v>
      </c>
      <c r="E5" s="49"/>
    </row>
    <row r="6" spans="1:6" s="50" customFormat="1">
      <c r="B6" s="66" t="s">
        <v>3</v>
      </c>
      <c r="C6" s="68" t="s">
        <v>92</v>
      </c>
      <c r="D6" s="67">
        <f>2859.12+719.4+944</f>
        <v>4522.5200000000004</v>
      </c>
      <c r="E6" s="49"/>
    </row>
    <row r="7" spans="1:6" s="50" customFormat="1">
      <c r="B7" s="66" t="s">
        <v>4</v>
      </c>
      <c r="C7" s="68" t="s">
        <v>93</v>
      </c>
      <c r="D7" s="67">
        <f>11266.87+8651</f>
        <v>19917.870000000003</v>
      </c>
      <c r="E7" s="49"/>
    </row>
    <row r="8" spans="1:6" s="50" customFormat="1">
      <c r="B8" s="66" t="s">
        <v>5</v>
      </c>
      <c r="C8" s="24" t="s">
        <v>27</v>
      </c>
      <c r="D8" s="69">
        <f>2110+3900+3279.01+3550+3220+3250</f>
        <v>19309.010000000002</v>
      </c>
      <c r="E8" s="49"/>
    </row>
    <row r="9" spans="1:6" s="50" customFormat="1">
      <c r="B9" s="108" t="s">
        <v>90</v>
      </c>
      <c r="C9" s="109"/>
      <c r="D9" s="110"/>
      <c r="E9" s="49"/>
    </row>
    <row r="10" spans="1:6" s="50" customFormat="1">
      <c r="B10" s="66" t="s">
        <v>1</v>
      </c>
      <c r="C10" s="24" t="s">
        <v>26</v>
      </c>
      <c r="D10" s="67">
        <f>5751.59+14772.81+32708.1+26503.02+560+5472+7275.29+4658.99+2180.01+588.2+2797+1496.99+1498.98+3190.06+3541.6+3980+3980+2591.16+3157.52+3157.2+380+2880.03+3570</f>
        <v>136690.55000000002</v>
      </c>
      <c r="E10" s="49"/>
    </row>
    <row r="11" spans="1:6" s="50" customFormat="1">
      <c r="B11" s="66" t="s">
        <v>2</v>
      </c>
      <c r="C11" s="68" t="s">
        <v>28</v>
      </c>
      <c r="D11" s="67">
        <f>470.01+678</f>
        <v>1148.01</v>
      </c>
      <c r="E11" s="49"/>
    </row>
    <row r="12" spans="1:6" s="50" customFormat="1">
      <c r="B12" s="66" t="s">
        <v>3</v>
      </c>
      <c r="C12" s="68" t="s">
        <v>91</v>
      </c>
      <c r="D12" s="67">
        <f>24641.41</f>
        <v>24641.41</v>
      </c>
      <c r="E12" s="49"/>
    </row>
    <row r="13" spans="1:6" s="50" customFormat="1">
      <c r="B13" s="66" t="s">
        <v>4</v>
      </c>
      <c r="C13" s="24" t="s">
        <v>27</v>
      </c>
      <c r="D13" s="69">
        <f>3336.89+2077.66</f>
        <v>5414.5499999999993</v>
      </c>
      <c r="E13" s="49"/>
    </row>
    <row r="14" spans="1:6" s="50" customFormat="1">
      <c r="A14" s="49"/>
      <c r="B14" s="49"/>
      <c r="C14" s="49"/>
      <c r="D14" s="51"/>
      <c r="E14" s="49"/>
    </row>
    <row r="15" spans="1:6">
      <c r="D15" s="99">
        <f>SUM(D4:D8,D10:D13)</f>
        <v>248920.87000000002</v>
      </c>
    </row>
  </sheetData>
  <mergeCells count="3">
    <mergeCell ref="B2:D2"/>
    <mergeCell ref="B3:D3"/>
    <mergeCell ref="B9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18"/>
  <sheetViews>
    <sheetView zoomScaleNormal="100" workbookViewId="0">
      <pane ySplit="1" topLeftCell="A2" activePane="bottomLeft" state="frozen"/>
      <selection pane="bottomLeft" activeCell="S16" sqref="S16"/>
    </sheetView>
  </sheetViews>
  <sheetFormatPr defaultRowHeight="15"/>
  <cols>
    <col min="1" max="1" width="4.5703125" style="31" customWidth="1"/>
    <col min="2" max="2" width="18.7109375" style="31" customWidth="1"/>
    <col min="3" max="3" width="14.7109375" style="31" customWidth="1"/>
    <col min="4" max="4" width="18.7109375" style="31" bestFit="1" customWidth="1"/>
    <col min="5" max="5" width="13" style="31" customWidth="1"/>
    <col min="6" max="6" width="12.42578125" style="31" customWidth="1"/>
    <col min="7" max="7" width="13" style="31" customWidth="1"/>
    <col min="8" max="8" width="10.140625" style="31" bestFit="1" customWidth="1"/>
    <col min="9" max="9" width="10.28515625" style="59" bestFit="1" customWidth="1"/>
    <col min="10" max="10" width="21.7109375" style="31" bestFit="1" customWidth="1"/>
    <col min="11" max="11" width="19" style="31" bestFit="1" customWidth="1"/>
    <col min="12" max="16384" width="9.140625" style="31"/>
  </cols>
  <sheetData>
    <row r="1" spans="1:11" s="57" customFormat="1" ht="25.5">
      <c r="A1" s="52" t="s">
        <v>0</v>
      </c>
      <c r="B1" s="52" t="s">
        <v>29</v>
      </c>
      <c r="C1" s="52" t="s">
        <v>51</v>
      </c>
      <c r="D1" s="52" t="s">
        <v>50</v>
      </c>
      <c r="E1" s="52" t="s">
        <v>30</v>
      </c>
      <c r="F1" s="52" t="s">
        <v>48</v>
      </c>
      <c r="G1" s="52" t="s">
        <v>49</v>
      </c>
      <c r="H1" s="52" t="s">
        <v>47</v>
      </c>
      <c r="I1" s="52" t="s">
        <v>31</v>
      </c>
      <c r="J1" s="55" t="s">
        <v>32</v>
      </c>
      <c r="K1" s="56" t="s">
        <v>33</v>
      </c>
    </row>
    <row r="2" spans="1:11">
      <c r="A2" s="63" t="s">
        <v>87</v>
      </c>
      <c r="B2" s="26"/>
      <c r="C2" s="26"/>
      <c r="D2" s="26"/>
      <c r="E2" s="26"/>
      <c r="F2" s="26"/>
      <c r="G2" s="26"/>
      <c r="H2" s="26"/>
      <c r="I2" s="58"/>
      <c r="J2" s="26"/>
      <c r="K2" s="26"/>
    </row>
    <row r="3" spans="1:11">
      <c r="A3" s="32" t="s">
        <v>1</v>
      </c>
      <c r="B3" s="32" t="s">
        <v>54</v>
      </c>
      <c r="C3" s="32" t="s">
        <v>55</v>
      </c>
      <c r="D3" s="47">
        <v>244</v>
      </c>
      <c r="E3" s="32" t="s">
        <v>56</v>
      </c>
      <c r="F3" s="9">
        <v>6830</v>
      </c>
      <c r="G3" s="15"/>
      <c r="H3" s="9">
        <v>6</v>
      </c>
      <c r="I3" s="9">
        <v>1987</v>
      </c>
      <c r="J3" s="15"/>
      <c r="K3" s="11">
        <v>30000</v>
      </c>
    </row>
    <row r="4" spans="1:11">
      <c r="A4" s="32" t="s">
        <v>2</v>
      </c>
      <c r="B4" s="32" t="s">
        <v>57</v>
      </c>
      <c r="C4" s="32" t="s">
        <v>58</v>
      </c>
      <c r="D4" s="54" t="s">
        <v>59</v>
      </c>
      <c r="E4" s="32" t="s">
        <v>56</v>
      </c>
      <c r="F4" s="9">
        <v>2198</v>
      </c>
      <c r="G4" s="9"/>
      <c r="H4" s="9"/>
      <c r="I4" s="59">
        <v>2010</v>
      </c>
      <c r="J4" s="61" t="s">
        <v>60</v>
      </c>
      <c r="K4" s="11">
        <v>80000</v>
      </c>
    </row>
    <row r="5" spans="1:11">
      <c r="A5" s="32" t="s">
        <v>3</v>
      </c>
      <c r="B5" s="32" t="s">
        <v>61</v>
      </c>
      <c r="C5" s="32" t="s">
        <v>62</v>
      </c>
      <c r="D5" s="54" t="s">
        <v>63</v>
      </c>
      <c r="E5" s="32" t="s">
        <v>56</v>
      </c>
      <c r="F5" s="9">
        <v>6871</v>
      </c>
      <c r="G5" s="9"/>
      <c r="H5" s="9"/>
      <c r="I5" s="9">
        <v>2008</v>
      </c>
      <c r="J5" s="61" t="s">
        <v>64</v>
      </c>
      <c r="K5" s="11">
        <v>370000</v>
      </c>
    </row>
    <row r="6" spans="1:11" ht="15.75" customHeight="1">
      <c r="A6" s="32" t="s">
        <v>4</v>
      </c>
      <c r="B6" s="32" t="s">
        <v>65</v>
      </c>
      <c r="C6" s="32" t="s">
        <v>66</v>
      </c>
      <c r="D6" s="54" t="s">
        <v>67</v>
      </c>
      <c r="E6" s="32" t="s">
        <v>56</v>
      </c>
      <c r="F6" s="9">
        <v>6374</v>
      </c>
      <c r="G6" s="9"/>
      <c r="H6" s="9"/>
      <c r="I6" s="9">
        <v>2012</v>
      </c>
      <c r="J6" s="61" t="s">
        <v>68</v>
      </c>
      <c r="K6" s="11">
        <v>589896</v>
      </c>
    </row>
    <row r="7" spans="1:11">
      <c r="A7" s="32" t="s">
        <v>5</v>
      </c>
      <c r="B7" s="32" t="s">
        <v>69</v>
      </c>
      <c r="C7" s="32" t="s">
        <v>58</v>
      </c>
      <c r="D7" s="54" t="s">
        <v>70</v>
      </c>
      <c r="E7" s="9"/>
      <c r="F7" s="9">
        <v>2402</v>
      </c>
      <c r="G7" s="9"/>
      <c r="H7" s="9"/>
      <c r="I7" s="9">
        <v>2004</v>
      </c>
      <c r="J7" s="61" t="s">
        <v>71</v>
      </c>
      <c r="K7" s="11">
        <v>55000</v>
      </c>
    </row>
    <row r="8" spans="1:11">
      <c r="A8" s="32" t="s">
        <v>6</v>
      </c>
      <c r="B8" s="32" t="s">
        <v>72</v>
      </c>
      <c r="C8" s="32" t="s">
        <v>66</v>
      </c>
      <c r="D8" s="54" t="s">
        <v>73</v>
      </c>
      <c r="E8" s="32" t="s">
        <v>56</v>
      </c>
      <c r="F8" s="9">
        <v>2987</v>
      </c>
      <c r="G8" s="9"/>
      <c r="H8" s="9"/>
      <c r="I8" s="9">
        <v>2012</v>
      </c>
      <c r="J8" s="61" t="s">
        <v>74</v>
      </c>
      <c r="K8" s="11">
        <v>299700</v>
      </c>
    </row>
    <row r="9" spans="1:11">
      <c r="A9" s="32" t="s">
        <v>7</v>
      </c>
      <c r="B9" s="32" t="s">
        <v>75</v>
      </c>
      <c r="C9" s="32" t="s">
        <v>76</v>
      </c>
      <c r="D9" s="54" t="s">
        <v>77</v>
      </c>
      <c r="E9" s="32" t="s">
        <v>78</v>
      </c>
      <c r="F9" s="32" t="s">
        <v>52</v>
      </c>
      <c r="G9" s="9"/>
      <c r="H9" s="9"/>
      <c r="I9" s="9">
        <v>2010</v>
      </c>
      <c r="J9" s="61" t="s">
        <v>79</v>
      </c>
      <c r="K9" s="62" t="s">
        <v>52</v>
      </c>
    </row>
    <row r="10" spans="1:11">
      <c r="A10" s="32" t="s">
        <v>8</v>
      </c>
      <c r="B10" s="32" t="s">
        <v>80</v>
      </c>
      <c r="C10" s="32" t="s">
        <v>62</v>
      </c>
      <c r="D10" s="54" t="s">
        <v>81</v>
      </c>
      <c r="E10" s="32" t="s">
        <v>56</v>
      </c>
      <c r="F10" s="9">
        <v>6871</v>
      </c>
      <c r="G10" s="9"/>
      <c r="H10" s="9"/>
      <c r="I10" s="9">
        <v>2007</v>
      </c>
      <c r="J10" s="61" t="s">
        <v>82</v>
      </c>
      <c r="K10" s="11">
        <v>350000</v>
      </c>
    </row>
    <row r="11" spans="1:11">
      <c r="A11" s="32" t="s">
        <v>9</v>
      </c>
      <c r="B11" s="32" t="s">
        <v>83</v>
      </c>
      <c r="C11" s="32" t="s">
        <v>84</v>
      </c>
      <c r="D11" s="54" t="s">
        <v>85</v>
      </c>
      <c r="E11" s="32" t="s">
        <v>56</v>
      </c>
      <c r="F11" s="9">
        <v>5488</v>
      </c>
      <c r="G11" s="9"/>
      <c r="H11" s="9"/>
      <c r="I11" s="9">
        <v>1984</v>
      </c>
      <c r="J11" s="61" t="s">
        <v>86</v>
      </c>
      <c r="K11" s="11">
        <v>20000</v>
      </c>
    </row>
    <row r="12" spans="1:11">
      <c r="A12" s="65"/>
      <c r="B12" s="10"/>
      <c r="C12" s="13"/>
      <c r="D12" s="16"/>
      <c r="E12" s="17"/>
      <c r="F12" s="17"/>
      <c r="G12" s="17"/>
      <c r="H12" s="17"/>
      <c r="I12" s="16"/>
      <c r="J12" s="18"/>
      <c r="K12" s="12"/>
    </row>
    <row r="13" spans="1:11">
      <c r="A13" s="13"/>
      <c r="B13" s="10"/>
      <c r="C13" s="13"/>
      <c r="D13" s="16"/>
      <c r="E13" s="17"/>
      <c r="F13" s="17"/>
      <c r="G13" s="17"/>
      <c r="H13" s="17"/>
      <c r="I13" s="16"/>
      <c r="J13" s="18"/>
      <c r="K13" s="46"/>
    </row>
    <row r="14" spans="1:11">
      <c r="A14" s="14" t="s">
        <v>0</v>
      </c>
      <c r="B14" s="52" t="s">
        <v>36</v>
      </c>
      <c r="C14" s="14" t="s">
        <v>37</v>
      </c>
      <c r="D14" s="14" t="s">
        <v>38</v>
      </c>
      <c r="E14" s="14" t="s">
        <v>39</v>
      </c>
      <c r="F14" s="34" t="s">
        <v>40</v>
      </c>
      <c r="G14" s="19" t="s">
        <v>14</v>
      </c>
      <c r="H14" s="19" t="s">
        <v>15</v>
      </c>
      <c r="I14" s="45"/>
      <c r="J14" s="43"/>
      <c r="K14" s="43"/>
    </row>
    <row r="15" spans="1:11">
      <c r="A15" s="63" t="s">
        <v>53</v>
      </c>
      <c r="B15" s="26"/>
      <c r="C15" s="26"/>
      <c r="D15" s="26"/>
      <c r="E15" s="26"/>
      <c r="F15" s="26"/>
      <c r="G15" s="58"/>
      <c r="H15" s="27"/>
      <c r="I15" s="44"/>
      <c r="J15" s="44"/>
      <c r="K15" s="44"/>
    </row>
    <row r="16" spans="1:11">
      <c r="A16" s="32" t="s">
        <v>1</v>
      </c>
      <c r="B16" s="82" t="s">
        <v>114</v>
      </c>
      <c r="C16" s="9"/>
      <c r="D16" s="9"/>
      <c r="E16" s="32" t="s">
        <v>115</v>
      </c>
      <c r="F16" s="21">
        <v>7100</v>
      </c>
      <c r="G16" s="9"/>
      <c r="H16" s="9"/>
      <c r="I16" s="44"/>
      <c r="J16" s="44"/>
      <c r="K16" s="44"/>
    </row>
    <row r="17" spans="1:11">
      <c r="A17" s="32" t="s">
        <v>2</v>
      </c>
      <c r="B17" s="82" t="s">
        <v>114</v>
      </c>
      <c r="C17" s="9"/>
      <c r="D17" s="9"/>
      <c r="E17" s="32" t="s">
        <v>115</v>
      </c>
      <c r="F17" s="21">
        <v>6464</v>
      </c>
      <c r="G17" s="9"/>
      <c r="H17" s="20"/>
      <c r="I17" s="44"/>
      <c r="J17" s="44"/>
      <c r="K17" s="44"/>
    </row>
    <row r="18" spans="1:11">
      <c r="A18" s="32" t="s">
        <v>3</v>
      </c>
      <c r="B18" s="82" t="s">
        <v>114</v>
      </c>
      <c r="C18" s="9"/>
      <c r="D18" s="9"/>
      <c r="E18" s="32" t="s">
        <v>115</v>
      </c>
      <c r="F18" s="21">
        <v>6190</v>
      </c>
      <c r="G18" s="60"/>
      <c r="H18" s="22"/>
      <c r="I18" s="44"/>
      <c r="J18" s="44"/>
      <c r="K18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Ogień</vt:lpstr>
      <vt:lpstr>Elektronika</vt:lpstr>
      <vt:lpstr>Pojazdy</vt:lpstr>
    </vt:vector>
  </TitlesOfParts>
  <Manager>BartekP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AsiaS</cp:lastModifiedBy>
  <cp:lastPrinted>2014-12-29T11:30:48Z</cp:lastPrinted>
  <dcterms:created xsi:type="dcterms:W3CDTF">2012-01-13T14:07:06Z</dcterms:created>
  <dcterms:modified xsi:type="dcterms:W3CDTF">2014-12-30T11:20:50Z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